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<sst xmlns="http://schemas.openxmlformats.org/spreadsheetml/2006/main" count="357" uniqueCount="257">
  <si>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</si>
  <si>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</si>
  <si>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</si>
  <si>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</si>
  <si>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</si>
  <si>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</si>
  <si>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</si>
  <si>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</si>
  <si>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</si>
  <si>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</si>
  <si>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</si>
  <si>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</si>
  <si>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</si>
  <si>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</si>
  <si>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</si>
  <si>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</si>
  <si>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</si>
  <si>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</si>
  <si>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</si>
  <si>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</si>
  <si>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</si>
  <si>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</si>
  <si>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</si>
  <si>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</si>
  <si>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</si>
  <si>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</si>
  <si>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</si>
  <si>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</si>
  <si>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</si>
  <si>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</si>
  <si>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</si>
  <si>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</si>
  <si>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</si>
  <si>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</si>
  <si>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</si>
  <si>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</si>
  <si>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</si>
  <si>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</si>
  <si>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</si>
  <si>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</si>
  <si>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</si>
  <si>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</si>
  <si>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</si>
  <si>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</si>
  <si>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</si>
  <si>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</si>
  <si>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</si>
  <si>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</si>
  <si>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</si>
  <si>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</si>
  <si>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</si>
  <si>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</si>
  <si>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</si>
  <si>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</si>
  <si>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</si>
  <si>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</si>
  <si>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</si>
  <si>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</si>
  <si>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</si>
  <si>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</si>
  <si>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</si>
  <si>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</si>
  <si>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</si>
  <si>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</si>
  <si>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</si>
  <si>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</si>
  <si>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</si>
  <si>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</si>
  <si>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</si>
  <si>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</si>
  <si>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</si>
  <si>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</si>
  <si>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</si>
  <si>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</si>
  <si>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</si>
  <si>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</si>
  <si>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</si>
  <si>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</si>
  <si>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</si>
  <si>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</si>
  <si>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</si>
  <si>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</si>
  <si>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</si>
  <si>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</si>
  <si>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</si>
  <si>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</si>
  <si>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</si>
  <si>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</si>
  <si>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</si>
  <si>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</si>
  <si>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</si>
  <si>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</si>
  <si>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</si>
  <si>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</si>
  <si>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</si>
  <si>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</si>
  <si>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</si>
  <si>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</si>
  <si>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</si>
  <si>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</si>
  <si>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</si>
  <si>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</si>
  <si>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</si>
  <si>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</si>
  <si>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</si>
  <si>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</si>
  <si>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</si>
  <si>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</si>
  <si>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</si>
  <si>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</si>
  <si>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</si>
  <si>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</si>
  <si>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</si>
  <si>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</si>
  <si>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</si>
  <si>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</si>
  <si>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</si>
  <si>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</si>
  <si>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</si>
  <si>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</si>
  <si>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</si>
  <si>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</si>
  <si>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</si>
  <si>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</si>
  <si>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</si>
  <si>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</si>
  <si>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</si>
  <si>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</si>
  <si>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</si>
  <si>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</si>
  <si>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</si>
  <si>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</si>
  <si>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</si>
  <si>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</si>
  <si>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</si>
  <si>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</si>
  <si>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</si>
  <si>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</si>
  <si>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</si>
  <si>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</si>
  <si>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</si>
  <si>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</si>
  <si>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</si>
  <si>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</si>
  <si>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</si>
  <si>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</si>
  <si>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</si>
  <si>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</si>
  <si>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</si>
  <si>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</si>
  <si>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</si>
  <si>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</si>
  <si>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</si>
  <si>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</si>
  <si>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</si>
  <si>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</si>
  <si>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</si>
  <si>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</si>
  <si>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</si>
  <si>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</si>
  <si>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</si>
  <si>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</si>
  <si>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</si>
  <si>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</si>
  <si>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</si>
  <si>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</si>
  <si>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</si>
  <si>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</si>
  <si>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</si>
  <si>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</si>
  <si>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</si>
  <si>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</si>
  <si>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</si>
  <si>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</si>
  <si>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</si>
  <si>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</si>
  <si>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</si>
  <si>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</si>
  <si>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</si>
  <si>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</si>
  <si>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</si>
  <si>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</si>
  <si>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</si>
  <si>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</si>
  <si>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</si>
  <si>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</si>
  <si>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</si>
  <si>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</si>
  <si>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</si>
  <si>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1000/1</t>
  </si>
  <si>
    <t>1000/2</t>
  </si>
  <si>
    <t>1000/3</t>
  </si>
  <si>
    <t>1000/4</t>
  </si>
  <si>
    <t>Дохід від депозитів</t>
  </si>
  <si>
    <t>Інші операційні доходи (кошти від платних послуг)</t>
  </si>
  <si>
    <t>Надходження з обласного бюджету (централізовані закупівлі)</t>
  </si>
  <si>
    <t>Надходження з державного бюджету (централізовані закупівлі)</t>
  </si>
  <si>
    <t>1070/1</t>
  </si>
  <si>
    <t>Витрати з обласного бюджету (централізовані закупівлі)</t>
  </si>
  <si>
    <t>Витрати з державного бюджету (централізовані закупівлі)</t>
  </si>
  <si>
    <t>1080/1</t>
  </si>
  <si>
    <t>медикаменти та перевязувальні матеріали</t>
  </si>
  <si>
    <t>Предмети, матеріали, обладнання та інвентар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</si>
  <si>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</si>
  <si>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1051/1</t>
  </si>
  <si>
    <t>1051/2</t>
  </si>
  <si>
    <t>1051/3</t>
  </si>
  <si>
    <t>1051/4</t>
  </si>
  <si>
    <t>1051/5</t>
  </si>
  <si>
    <t>1051/6</t>
  </si>
  <si>
    <t>Факт минулого року 2021</t>
  </si>
  <si>
    <t>Фінансовий план поточного року 2022</t>
  </si>
  <si>
    <t>Плановий рік (усього) 2023</t>
  </si>
  <si>
    <t>1051/7</t>
  </si>
  <si>
    <t>Інші витрати (пені, штрафи)</t>
  </si>
  <si>
    <t>1070/2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</si>
  <si>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</si>
  <si>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</si>
  <si>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1080/2</t>
  </si>
  <si>
    <t>1150/1</t>
  </si>
  <si>
    <t>1150/2</t>
  </si>
  <si>
    <t>1160/1</t>
  </si>
  <si>
    <t>1160/2</t>
  </si>
  <si>
    <t>1150/3</t>
  </si>
  <si>
    <t>1160/3</t>
  </si>
  <si>
    <t>Дохід з місцевого бюджету за  цільовими програмами (оздоровлення КФКВ 0213140)</t>
  </si>
  <si>
    <t>Витрати з місцевого бюджету за  цільовими програмами (оздоровлення КФКВ 0213140)</t>
  </si>
  <si>
    <t>Комунальне некомерційне підприємство Нетішинської  міської ради "Центр первинної медико-санітарної допомоги"</t>
  </si>
  <si>
    <t>86.21</t>
  </si>
  <si>
    <t>Комунальна</t>
  </si>
  <si>
    <t>вул. Лісова ,1</t>
  </si>
  <si>
    <t>0976423472</t>
  </si>
  <si>
    <t>Оксана ХАРЧЕНКО</t>
  </si>
  <si>
    <t>Директор</t>
  </si>
  <si>
    <t xml:space="preserve">                                 (посада)</t>
  </si>
  <si>
    <t xml:space="preserve">      (підпис)</t>
  </si>
  <si>
    <t xml:space="preserve">               (посада)</t>
  </si>
  <si>
    <t>військовий збір 1,5%</t>
  </si>
  <si>
    <t>3060/1</t>
  </si>
  <si>
    <t>3060/2</t>
  </si>
  <si>
    <t>3060/3</t>
  </si>
  <si>
    <t>3060/4</t>
  </si>
  <si>
    <t>грн</t>
  </si>
  <si>
    <t xml:space="preserve">Дохід з місцевого бюджету цільового фінансування (комунальні послуги, туберкулін,пільгові медикаменти,  тощо)
</t>
  </si>
  <si>
    <t xml:space="preserve">Витрати з місцевого бюджету цільового фінансування (комунальні послуги, туберкулін,пільгові медикаменти)
</t>
  </si>
  <si>
    <t>Факт минулого року 2022</t>
  </si>
  <si>
    <t>Фінансовий план поточного року 2023</t>
  </si>
  <si>
    <t>Плановий рік (усього) 2024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</si>
  <si>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2024</t>
    </r>
    <r>
      <rPr>
        <b/>
        <sz val="12"/>
        <color indexed="8"/>
        <rFont val="Times New Roman"/>
        <family val="1"/>
      </rPr>
      <t xml:space="preserve"> рік</t>
    </r>
  </si>
  <si>
    <t>Чистий дохід від реалізації продукції (товарів, робіт, послуг) кошти НСЗУ</t>
  </si>
  <si>
    <t>-</t>
  </si>
  <si>
    <t>Капітальний ремонт амбулаторії № 1</t>
  </si>
  <si>
    <t>Інші операційні доходи (залишки коштів на рахунку)</t>
  </si>
  <si>
    <t>Виручка від реалізації продукції (товарів, робіт, послуг) (Кошти від НСЗУ)</t>
  </si>
  <si>
    <t>Цільове фінансування  (Дохід з місцевого бюджету цільового фінансування (комунальні послуги, туберкулін,пільгові медикаменти,  тощо)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</si>
  <si>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</si>
  <si>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t>____________________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</si>
</sst>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00_);_(* \(#,##0.000\);_(* &quot;-&quot;??_);_(@_)"/>
    <numFmt numFmtId="209" formatCode="_(* #,##0.0_);_(* \(#,##0.0\);_(* &quot;-&quot;_);_(@_)"/>
    <numFmt numFmtId="210" formatCode="_(* #,##0.00_);_(* \(#,##0.00\);_(* &quot;-&quot;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45" fillId="20" borderId="2" applyNumberFormat="0" applyAlignment="0" applyProtection="0"/>
    <xf numFmtId="0" fontId="42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54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49" fontId="18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vertical="center" wrapText="1"/>
    </xf>
    <xf numFmtId="203" fontId="12" fillId="0" borderId="10" xfId="0" applyNumberFormat="1" applyFont="1" applyFill="1" applyBorder="1" applyAlignment="1">
      <alignment horizontal="center" vertical="center" wrapText="1"/>
    </xf>
    <xf numFmtId="203" fontId="13" fillId="0" borderId="10" xfId="0" applyNumberFormat="1" applyFont="1" applyFill="1" applyBorder="1" applyAlignment="1">
      <alignment horizontal="center" vertical="center" wrapText="1"/>
    </xf>
    <xf numFmtId="0" fontId="23" fillId="0" borderId="21" xfId="5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29" fillId="0" borderId="21" xfId="54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Border="1" applyAlignment="1">
      <alignment/>
    </xf>
    <xf numFmtId="0" fontId="21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53" applyFont="1" applyFill="1" applyBorder="1" applyAlignment="1">
      <alignment horizontal="left" vertical="center" wrapText="1"/>
      <protection/>
    </xf>
    <xf numFmtId="203" fontId="12" fillId="0" borderId="13" xfId="0" applyNumberFormat="1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20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1.28125" style="0" bestFit="1" customWidth="1"/>
    <col min="6" max="6" width="10.57421875" style="0" customWidth="1"/>
    <col min="7" max="7" width="7.421875" style="0" customWidth="1"/>
    <col min="8" max="8" width="8.8515625" style="0" customWidth="1"/>
  </cols>
  <sheetData>
    <row r="1" spans="2:8" ht="18.75" customHeight="1">
      <c r="B1" s="58"/>
      <c r="E1" s="136"/>
      <c r="F1" s="136"/>
      <c r="G1" s="136"/>
      <c r="H1" s="136"/>
    </row>
    <row r="2" ht="12.75">
      <c r="B2" s="60"/>
    </row>
    <row r="3" ht="12.75">
      <c r="B3" s="60"/>
    </row>
    <row r="4" spans="2:5" ht="18.75">
      <c r="B4" s="60"/>
      <c r="E4" s="59" t="s">
        <v>140</v>
      </c>
    </row>
    <row r="5" spans="2:5" ht="12.75">
      <c r="B5" s="60"/>
      <c r="E5" t="s">
        <v>155</v>
      </c>
    </row>
    <row r="6" spans="2:5" ht="12.75">
      <c r="B6" s="60"/>
      <c r="E6" t="s">
        <v>155</v>
      </c>
    </row>
    <row r="7" spans="2:5" ht="12.75">
      <c r="B7" s="60"/>
      <c r="E7" t="s">
        <v>155</v>
      </c>
    </row>
    <row r="8" ht="12.75">
      <c r="B8" s="60"/>
    </row>
    <row r="9" ht="12.75">
      <c r="B9" s="60"/>
    </row>
    <row r="10" ht="20.25" customHeight="1">
      <c r="B10" s="58"/>
    </row>
    <row r="11" spans="2:8" ht="20.25" customHeight="1">
      <c r="B11" s="141" t="s">
        <v>180</v>
      </c>
      <c r="C11" s="141"/>
      <c r="D11" s="141"/>
      <c r="E11" s="141"/>
      <c r="F11" s="141"/>
      <c r="G11" s="141"/>
      <c r="H11" s="141"/>
    </row>
    <row r="12" ht="20.25" customHeight="1">
      <c r="B12" s="58"/>
    </row>
    <row r="13" ht="20.25" customHeight="1" thickBot="1">
      <c r="B13" s="58"/>
    </row>
    <row r="14" spans="2:8" ht="15.75">
      <c r="B14" s="62"/>
      <c r="C14" s="62"/>
      <c r="D14" s="61"/>
      <c r="E14" s="61"/>
      <c r="F14" s="61"/>
      <c r="G14" s="137" t="s">
        <v>141</v>
      </c>
      <c r="H14" s="138"/>
    </row>
    <row r="15" spans="2:8" ht="19.5" thickBot="1">
      <c r="B15" s="72"/>
      <c r="C15" s="58"/>
      <c r="D15" s="58"/>
      <c r="E15" s="58">
        <v>2024</v>
      </c>
      <c r="F15" s="62" t="s">
        <v>137</v>
      </c>
      <c r="G15" s="139"/>
      <c r="H15" s="140"/>
    </row>
    <row r="16" spans="2:8" ht="114.75" customHeight="1" thickBot="1">
      <c r="B16" s="86" t="s">
        <v>142</v>
      </c>
      <c r="C16" s="142" t="s">
        <v>227</v>
      </c>
      <c r="D16" s="142"/>
      <c r="E16" s="142"/>
      <c r="F16" s="87" t="s">
        <v>179</v>
      </c>
      <c r="G16" s="143">
        <v>42002686</v>
      </c>
      <c r="H16" s="144"/>
    </row>
    <row r="17" spans="2:8" ht="32.25" thickBot="1">
      <c r="B17" s="65" t="s">
        <v>143</v>
      </c>
      <c r="C17" s="66"/>
      <c r="D17" s="66"/>
      <c r="E17" s="66"/>
      <c r="F17" s="63" t="s">
        <v>144</v>
      </c>
      <c r="G17" s="80"/>
      <c r="H17" s="81">
        <v>150</v>
      </c>
    </row>
    <row r="18" spans="2:8" ht="21.75" customHeight="1" thickBot="1">
      <c r="B18" s="65" t="s">
        <v>145</v>
      </c>
      <c r="C18" s="66"/>
      <c r="D18" s="66"/>
      <c r="E18" s="66"/>
      <c r="F18" s="63" t="s">
        <v>146</v>
      </c>
      <c r="G18" s="80"/>
      <c r="H18" s="81"/>
    </row>
    <row r="19" spans="2:8" ht="21.75" customHeight="1" thickBot="1">
      <c r="B19" s="65" t="s">
        <v>147</v>
      </c>
      <c r="C19" s="66"/>
      <c r="D19" s="66"/>
      <c r="E19" s="66"/>
      <c r="F19" s="63" t="s">
        <v>148</v>
      </c>
      <c r="G19" s="80"/>
      <c r="H19" s="81" t="s">
        <v>228</v>
      </c>
    </row>
    <row r="20" spans="2:8" ht="32.25" customHeight="1" thickBot="1">
      <c r="B20" s="65" t="s">
        <v>149</v>
      </c>
      <c r="C20" s="66"/>
      <c r="D20" s="66"/>
      <c r="E20" s="66" t="s">
        <v>242</v>
      </c>
      <c r="F20" s="67"/>
      <c r="G20" s="67"/>
      <c r="H20" s="64"/>
    </row>
    <row r="21" spans="2:8" ht="21.75" customHeight="1" thickBot="1">
      <c r="B21" s="65" t="s">
        <v>150</v>
      </c>
      <c r="C21" s="135" t="s">
        <v>229</v>
      </c>
      <c r="D21" s="135"/>
      <c r="E21" s="135"/>
      <c r="F21" s="135"/>
      <c r="G21" s="67"/>
      <c r="H21" s="64"/>
    </row>
    <row r="22" spans="2:8" ht="21.75" customHeight="1" thickBot="1">
      <c r="B22" s="86" t="s">
        <v>151</v>
      </c>
      <c r="C22" s="66"/>
      <c r="D22" s="66"/>
      <c r="E22" s="66"/>
      <c r="F22" s="66"/>
      <c r="G22" s="67"/>
      <c r="H22" s="122">
        <v>92.75</v>
      </c>
    </row>
    <row r="23" spans="2:8" ht="21.75" customHeight="1" thickBot="1">
      <c r="B23" s="65" t="s">
        <v>152</v>
      </c>
      <c r="C23" s="67" t="s">
        <v>230</v>
      </c>
      <c r="D23" s="67"/>
      <c r="E23" s="67"/>
      <c r="F23" s="67"/>
      <c r="G23" s="67"/>
      <c r="H23" s="64"/>
    </row>
    <row r="24" spans="2:8" ht="21.75" customHeight="1" thickBot="1">
      <c r="B24" s="65" t="s">
        <v>153</v>
      </c>
      <c r="C24" s="107" t="s">
        <v>231</v>
      </c>
      <c r="D24" s="68"/>
      <c r="E24" s="68"/>
      <c r="F24" s="68"/>
      <c r="G24" s="68"/>
      <c r="H24" s="69"/>
    </row>
    <row r="25" spans="3:8" ht="15.75">
      <c r="C25" s="68"/>
      <c r="D25" s="68"/>
      <c r="E25" s="68"/>
      <c r="F25" s="68"/>
      <c r="G25" s="68"/>
      <c r="H25" s="68"/>
    </row>
    <row r="26" spans="2:8" ht="47.25" customHeight="1">
      <c r="B26" s="73" t="s">
        <v>154</v>
      </c>
      <c r="F26" s="108" t="s">
        <v>232</v>
      </c>
      <c r="G26" s="58"/>
      <c r="H26" s="58"/>
    </row>
    <row r="27" spans="2:8" ht="15.75">
      <c r="B27" s="58"/>
      <c r="C27" s="58"/>
      <c r="D27" s="58"/>
      <c r="E27" s="58"/>
      <c r="F27" s="62"/>
      <c r="G27" s="58"/>
      <c r="H27" s="58"/>
    </row>
    <row r="28" spans="2:8" ht="12.75">
      <c r="B28" s="70"/>
      <c r="C28" s="70"/>
      <c r="D28" s="70"/>
      <c r="E28" s="70"/>
      <c r="F28" s="70"/>
      <c r="G28" s="70"/>
      <c r="H28" s="70"/>
    </row>
    <row r="29" ht="16.5">
      <c r="B29" s="71"/>
    </row>
    <row r="30" ht="15.75">
      <c r="B30" s="57"/>
    </row>
    <row r="31" ht="15.75">
      <c r="B31" s="57"/>
    </row>
    <row r="32" ht="15.75">
      <c r="B32" s="57"/>
    </row>
    <row r="33" ht="15.75">
      <c r="B33" s="57"/>
    </row>
    <row r="34" ht="15.75">
      <c r="B34" s="57"/>
    </row>
    <row r="35" ht="15.75">
      <c r="B35" s="57"/>
    </row>
    <row r="36" ht="15.75">
      <c r="B36" s="57"/>
    </row>
  </sheetData>
  <sheetProtection/>
  <mergeCells count="7">
    <mergeCell ref="C21:F21"/>
    <mergeCell ref="E1:H1"/>
    <mergeCell ref="G14:H14"/>
    <mergeCell ref="G15:H15"/>
    <mergeCell ref="B11:H11"/>
    <mergeCell ref="C16:E16"/>
    <mergeCell ref="G16:H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43.28125" style="2" customWidth="1"/>
    <col min="2" max="2" width="6.28125" style="2" customWidth="1"/>
    <col min="3" max="3" width="8.8515625" style="2" customWidth="1"/>
    <col min="4" max="5" width="9.8515625" style="2" customWidth="1"/>
    <col min="6" max="9" width="7.57421875" style="2" customWidth="1"/>
    <col min="10" max="16384" width="9.140625" style="2" customWidth="1"/>
  </cols>
  <sheetData>
    <row r="1" spans="1:9" ht="18" customHeight="1">
      <c r="A1" s="145" t="s">
        <v>248</v>
      </c>
      <c r="B1" s="145"/>
      <c r="C1" s="145"/>
      <c r="D1" s="145"/>
      <c r="E1" s="145"/>
      <c r="F1" s="145"/>
      <c r="G1" s="145"/>
      <c r="H1" s="145"/>
      <c r="I1" s="145"/>
    </row>
    <row r="2" spans="7:9" ht="15.75">
      <c r="G2" s="146" t="s">
        <v>139</v>
      </c>
      <c r="H2" s="146"/>
      <c r="I2" s="146"/>
    </row>
    <row r="3" spans="1:9" ht="15.75">
      <c r="A3" s="147" t="s">
        <v>0</v>
      </c>
      <c r="B3" s="147"/>
      <c r="C3" s="147"/>
      <c r="D3" s="147"/>
      <c r="E3" s="147"/>
      <c r="F3" s="147"/>
      <c r="G3" s="147"/>
      <c r="H3" s="147"/>
      <c r="I3" s="147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48" t="s">
        <v>1</v>
      </c>
      <c r="B5" s="149" t="s">
        <v>2</v>
      </c>
      <c r="C5" s="149" t="s">
        <v>245</v>
      </c>
      <c r="D5" s="149" t="s">
        <v>246</v>
      </c>
      <c r="E5" s="149" t="s">
        <v>247</v>
      </c>
      <c r="F5" s="149" t="s">
        <v>3</v>
      </c>
      <c r="G5" s="149"/>
      <c r="H5" s="149"/>
      <c r="I5" s="149"/>
    </row>
    <row r="6" spans="1:9" ht="61.5" customHeight="1">
      <c r="A6" s="148"/>
      <c r="B6" s="149"/>
      <c r="C6" s="149"/>
      <c r="D6" s="149"/>
      <c r="E6" s="149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30" customHeight="1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9</v>
      </c>
      <c r="B9" s="9">
        <v>1000</v>
      </c>
      <c r="C9" s="24">
        <f>C10+C11+C12+C13</f>
        <v>26273.7</v>
      </c>
      <c r="D9" s="24">
        <f>D10+D11+D12+D13</f>
        <v>26378</v>
      </c>
      <c r="E9" s="24">
        <f>F9+G9+H9+I9</f>
        <v>27002.600000000002</v>
      </c>
      <c r="F9" s="24">
        <f>F10+F11+F12+F13</f>
        <v>6750.7</v>
      </c>
      <c r="G9" s="24">
        <f>G10+G11+G12+G13</f>
        <v>6750.6</v>
      </c>
      <c r="H9" s="24">
        <f>H10+H11+H12+H13</f>
        <v>6750.6</v>
      </c>
      <c r="I9" s="24">
        <f>I10+I11+I12+I13</f>
        <v>6750.7</v>
      </c>
    </row>
    <row r="10" spans="1:9" ht="41.25" customHeight="1">
      <c r="A10" s="4" t="s">
        <v>249</v>
      </c>
      <c r="B10" s="9" t="s">
        <v>189</v>
      </c>
      <c r="C10" s="10">
        <v>24068.1</v>
      </c>
      <c r="D10" s="10">
        <v>23631</v>
      </c>
      <c r="E10" s="10">
        <f aca="true" t="shared" si="0" ref="E10:E78">F10+G10+H10+I10</f>
        <v>23600</v>
      </c>
      <c r="F10" s="10">
        <v>5900</v>
      </c>
      <c r="G10" s="10">
        <v>5900</v>
      </c>
      <c r="H10" s="10">
        <v>5900</v>
      </c>
      <c r="I10" s="10">
        <v>5900</v>
      </c>
    </row>
    <row r="11" spans="1:9" ht="72.75" customHeight="1">
      <c r="A11" s="105" t="s">
        <v>243</v>
      </c>
      <c r="B11" s="9" t="s">
        <v>190</v>
      </c>
      <c r="C11" s="10">
        <v>1964.2</v>
      </c>
      <c r="D11" s="10">
        <v>2343</v>
      </c>
      <c r="E11" s="10">
        <f t="shared" si="0"/>
        <v>2842.6000000000004</v>
      </c>
      <c r="F11" s="10">
        <v>710.7</v>
      </c>
      <c r="G11" s="10">
        <v>710.6</v>
      </c>
      <c r="H11" s="10">
        <v>710.6</v>
      </c>
      <c r="I11" s="10">
        <v>710.7</v>
      </c>
    </row>
    <row r="12" spans="1:9" ht="27.75" customHeight="1">
      <c r="A12" s="114" t="s">
        <v>193</v>
      </c>
      <c r="B12" s="9" t="s">
        <v>191</v>
      </c>
      <c r="C12" s="10">
        <v>241.4</v>
      </c>
      <c r="D12" s="10">
        <v>400</v>
      </c>
      <c r="E12" s="10">
        <f t="shared" si="0"/>
        <v>560</v>
      </c>
      <c r="F12" s="10">
        <v>140</v>
      </c>
      <c r="G12" s="10">
        <v>140</v>
      </c>
      <c r="H12" s="10">
        <v>140</v>
      </c>
      <c r="I12" s="10">
        <v>140</v>
      </c>
    </row>
    <row r="13" spans="1:9" ht="41.25" customHeight="1">
      <c r="A13" s="115" t="s">
        <v>194</v>
      </c>
      <c r="B13" s="9" t="s">
        <v>192</v>
      </c>
      <c r="C13" s="10"/>
      <c r="D13" s="10">
        <v>4</v>
      </c>
      <c r="E13" s="10">
        <f t="shared" si="0"/>
        <v>0</v>
      </c>
      <c r="F13" s="10"/>
      <c r="G13" s="10"/>
      <c r="H13" s="10"/>
      <c r="I13" s="10"/>
    </row>
    <row r="14" spans="1:9" ht="27.75" customHeight="1">
      <c r="A14" s="4" t="s">
        <v>10</v>
      </c>
      <c r="B14" s="9">
        <v>1010</v>
      </c>
      <c r="C14" s="24">
        <f>C15+C16+C17+C18+C19+C20+C22</f>
        <v>18434.9</v>
      </c>
      <c r="D14" s="24">
        <f>D15+D16+D17+D18+D19+D20+D22</f>
        <v>16048</v>
      </c>
      <c r="E14" s="24">
        <f>F14+G14+H14+I14</f>
        <v>16243.500000000002</v>
      </c>
      <c r="F14" s="24">
        <f>F15+F16+F17+F18+F19+F20+F22</f>
        <v>4000.3999999999996</v>
      </c>
      <c r="G14" s="24">
        <f>G15+G16+G17+G18+G19+G20+G22</f>
        <v>4145.900000000001</v>
      </c>
      <c r="H14" s="24">
        <f>H15+H16+H17+H18+H19+H20+H22</f>
        <v>4116.6</v>
      </c>
      <c r="I14" s="24">
        <f>I15+I16+I17+I18+I19+I20+I22</f>
        <v>3980.6</v>
      </c>
    </row>
    <row r="15" spans="1:9" ht="28.5" customHeight="1">
      <c r="A15" s="4" t="s">
        <v>11</v>
      </c>
      <c r="B15" s="6">
        <v>1011</v>
      </c>
      <c r="C15" s="10">
        <v>1467.9</v>
      </c>
      <c r="D15" s="10">
        <v>810</v>
      </c>
      <c r="E15" s="10">
        <f t="shared" si="0"/>
        <v>686.9000000000001</v>
      </c>
      <c r="F15" s="10">
        <v>179.2</v>
      </c>
      <c r="G15" s="10">
        <v>174.4</v>
      </c>
      <c r="H15" s="10">
        <v>162.8</v>
      </c>
      <c r="I15" s="10">
        <v>170.5</v>
      </c>
    </row>
    <row r="16" spans="1:9" ht="15">
      <c r="A16" s="4" t="s">
        <v>12</v>
      </c>
      <c r="B16" s="6">
        <v>1012</v>
      </c>
      <c r="C16" s="10"/>
      <c r="D16" s="10"/>
      <c r="E16" s="10">
        <f t="shared" si="0"/>
        <v>0</v>
      </c>
      <c r="F16" s="10"/>
      <c r="G16" s="10"/>
      <c r="H16" s="10"/>
      <c r="I16" s="10"/>
    </row>
    <row r="17" spans="1:9" ht="15">
      <c r="A17" s="4" t="s">
        <v>13</v>
      </c>
      <c r="B17" s="6">
        <v>1013</v>
      </c>
      <c r="C17" s="10"/>
      <c r="D17" s="10"/>
      <c r="E17" s="10">
        <f t="shared" si="0"/>
        <v>0</v>
      </c>
      <c r="F17" s="10"/>
      <c r="G17" s="10"/>
      <c r="H17" s="10"/>
      <c r="I17" s="10"/>
    </row>
    <row r="18" spans="1:9" ht="15">
      <c r="A18" s="4" t="s">
        <v>14</v>
      </c>
      <c r="B18" s="6">
        <v>1014</v>
      </c>
      <c r="C18" s="10">
        <v>13949.6</v>
      </c>
      <c r="D18" s="10">
        <v>12488</v>
      </c>
      <c r="E18" s="10">
        <f t="shared" si="0"/>
        <v>12751.2</v>
      </c>
      <c r="F18" s="10">
        <v>3132.1</v>
      </c>
      <c r="G18" s="10">
        <v>3255.3</v>
      </c>
      <c r="H18" s="10">
        <v>3240.8</v>
      </c>
      <c r="I18" s="10">
        <v>3123</v>
      </c>
    </row>
    <row r="19" spans="1:9" ht="15">
      <c r="A19" s="4" t="s">
        <v>15</v>
      </c>
      <c r="B19" s="6">
        <v>1015</v>
      </c>
      <c r="C19" s="10">
        <v>3017.4</v>
      </c>
      <c r="D19" s="10">
        <v>2750</v>
      </c>
      <c r="E19" s="10">
        <f t="shared" si="0"/>
        <v>2805.4</v>
      </c>
      <c r="F19" s="10">
        <v>689.1</v>
      </c>
      <c r="G19" s="10">
        <v>716.2</v>
      </c>
      <c r="H19" s="10">
        <v>713</v>
      </c>
      <c r="I19" s="10">
        <v>687.1</v>
      </c>
    </row>
    <row r="20" spans="1:9" ht="68.25" customHeight="1">
      <c r="A20" s="4" t="s">
        <v>16</v>
      </c>
      <c r="B20" s="6">
        <v>1016</v>
      </c>
      <c r="C20" s="10"/>
      <c r="D20" s="10"/>
      <c r="E20" s="10">
        <f t="shared" si="0"/>
        <v>0</v>
      </c>
      <c r="F20" s="10"/>
      <c r="G20" s="10"/>
      <c r="H20" s="10"/>
      <c r="I20" s="10"/>
    </row>
    <row r="21" spans="1:9" ht="30">
      <c r="A21" s="4" t="s">
        <v>17</v>
      </c>
      <c r="B21" s="6">
        <v>1017</v>
      </c>
      <c r="C21" s="10"/>
      <c r="D21" s="10"/>
      <c r="E21" s="10">
        <f t="shared" si="0"/>
        <v>0</v>
      </c>
      <c r="F21" s="10"/>
      <c r="G21" s="10"/>
      <c r="H21" s="10"/>
      <c r="I21" s="10"/>
    </row>
    <row r="22" spans="1:9" ht="15">
      <c r="A22" s="4" t="s">
        <v>18</v>
      </c>
      <c r="B22" s="6">
        <v>1018</v>
      </c>
      <c r="C22" s="10"/>
      <c r="D22" s="10"/>
      <c r="E22" s="10">
        <f t="shared" si="0"/>
        <v>0</v>
      </c>
      <c r="F22" s="10"/>
      <c r="G22" s="10"/>
      <c r="H22" s="10"/>
      <c r="I22" s="10"/>
    </row>
    <row r="23" spans="1:9" ht="9.75" customHeight="1">
      <c r="A23" s="4"/>
      <c r="B23" s="6"/>
      <c r="C23" s="10"/>
      <c r="D23" s="10"/>
      <c r="E23" s="10">
        <f t="shared" si="0"/>
        <v>0</v>
      </c>
      <c r="F23" s="10"/>
      <c r="G23" s="10"/>
      <c r="H23" s="10"/>
      <c r="I23" s="10"/>
    </row>
    <row r="24" spans="1:9" ht="9.75" customHeight="1">
      <c r="A24" s="4"/>
      <c r="B24" s="6"/>
      <c r="C24" s="10"/>
      <c r="D24" s="10"/>
      <c r="E24" s="10">
        <f t="shared" si="0"/>
        <v>0</v>
      </c>
      <c r="F24" s="10"/>
      <c r="G24" s="10"/>
      <c r="H24" s="10"/>
      <c r="I24" s="10"/>
    </row>
    <row r="25" spans="1:9" ht="15">
      <c r="A25" s="8" t="s">
        <v>19</v>
      </c>
      <c r="B25" s="11">
        <v>1020</v>
      </c>
      <c r="C25" s="24">
        <f>C9-C14</f>
        <v>7838.799999999999</v>
      </c>
      <c r="D25" s="24">
        <f>D9-D14</f>
        <v>10330</v>
      </c>
      <c r="E25" s="24">
        <f>F25+G25+H25+I25</f>
        <v>10759.1</v>
      </c>
      <c r="F25" s="24">
        <f>F9-F14</f>
        <v>2750.3</v>
      </c>
      <c r="G25" s="24">
        <f>G9-G14</f>
        <v>2604.7</v>
      </c>
      <c r="H25" s="24">
        <f>H9-H14</f>
        <v>2634</v>
      </c>
      <c r="I25" s="24">
        <f>I9-I14</f>
        <v>2770.1</v>
      </c>
    </row>
    <row r="26" spans="1:9" ht="15">
      <c r="A26" s="4" t="s">
        <v>20</v>
      </c>
      <c r="B26" s="9">
        <v>1030</v>
      </c>
      <c r="C26" s="24">
        <f>C27+C28+C29+C30+C31+C32+C33+C34+C35+C37+C38+C39+C40+C41+C42+C43+C44+C45+C48</f>
        <v>7382.200000000001</v>
      </c>
      <c r="D26" s="24">
        <f>D27+D28+D29+D30+D31+D32+D33+D34+D35+D36+D48+D44</f>
        <v>10336.5</v>
      </c>
      <c r="E26" s="24">
        <f t="shared" si="0"/>
        <v>10479.1</v>
      </c>
      <c r="F26" s="24">
        <f>F27+F28+F29+F30+F31+F32+F33+F34+F35+F36+F48+F44</f>
        <v>2530.3</v>
      </c>
      <c r="G26" s="24">
        <f>G27+G28+G29+G30+G31+G32+G33+G34+G35+G36+G48+G44</f>
        <v>2584.7000000000003</v>
      </c>
      <c r="H26" s="24">
        <f>H27+H28+H29+H30+H31+H32+H33+H34+H35+H36+H48+H44</f>
        <v>2614</v>
      </c>
      <c r="I26" s="24">
        <f>I27+I28+I29+I30+I31+I32+I33+I34+I35+I36+I48+I44</f>
        <v>2750.1000000000004</v>
      </c>
    </row>
    <row r="27" spans="1:9" ht="41.25" customHeight="1">
      <c r="A27" s="4" t="s">
        <v>21</v>
      </c>
      <c r="B27" s="9">
        <v>1031</v>
      </c>
      <c r="C27" s="10"/>
      <c r="D27" s="10"/>
      <c r="E27" s="10">
        <f t="shared" si="0"/>
        <v>0</v>
      </c>
      <c r="F27" s="10"/>
      <c r="G27" s="10"/>
      <c r="H27" s="10"/>
      <c r="I27" s="10"/>
    </row>
    <row r="28" spans="1:9" ht="15">
      <c r="A28" s="4" t="s">
        <v>22</v>
      </c>
      <c r="B28" s="9">
        <v>1032</v>
      </c>
      <c r="C28" s="10"/>
      <c r="D28" s="10"/>
      <c r="E28" s="10">
        <f t="shared" si="0"/>
        <v>0</v>
      </c>
      <c r="F28" s="10"/>
      <c r="G28" s="10"/>
      <c r="H28" s="10"/>
      <c r="I28" s="10"/>
    </row>
    <row r="29" spans="1:9" ht="15">
      <c r="A29" s="4" t="s">
        <v>23</v>
      </c>
      <c r="B29" s="9">
        <v>1033</v>
      </c>
      <c r="C29" s="10"/>
      <c r="D29" s="10"/>
      <c r="E29" s="10">
        <f t="shared" si="0"/>
        <v>0</v>
      </c>
      <c r="F29" s="10"/>
      <c r="G29" s="10"/>
      <c r="H29" s="10"/>
      <c r="I29" s="10"/>
    </row>
    <row r="30" spans="1:9" ht="15">
      <c r="A30" s="4" t="s">
        <v>24</v>
      </c>
      <c r="B30" s="9">
        <v>1034</v>
      </c>
      <c r="C30" s="10">
        <v>24</v>
      </c>
      <c r="D30" s="10">
        <v>30</v>
      </c>
      <c r="E30" s="10">
        <f t="shared" si="0"/>
        <v>15</v>
      </c>
      <c r="F30" s="10">
        <v>3</v>
      </c>
      <c r="G30" s="10">
        <v>4</v>
      </c>
      <c r="H30" s="10">
        <v>4</v>
      </c>
      <c r="I30" s="10">
        <v>4</v>
      </c>
    </row>
    <row r="31" spans="1:9" ht="15">
      <c r="A31" s="4" t="s">
        <v>25</v>
      </c>
      <c r="B31" s="9">
        <v>1035</v>
      </c>
      <c r="C31" s="10"/>
      <c r="D31" s="10"/>
      <c r="E31" s="10">
        <f t="shared" si="0"/>
        <v>0</v>
      </c>
      <c r="F31" s="10"/>
      <c r="G31" s="10"/>
      <c r="H31" s="10"/>
      <c r="I31" s="10"/>
    </row>
    <row r="32" spans="1:9" ht="30" customHeight="1">
      <c r="A32" s="4" t="s">
        <v>26</v>
      </c>
      <c r="B32" s="9">
        <v>1036</v>
      </c>
      <c r="C32" s="10">
        <v>31.2</v>
      </c>
      <c r="D32" s="10">
        <v>93.5</v>
      </c>
      <c r="E32" s="10">
        <f t="shared" si="0"/>
        <v>100</v>
      </c>
      <c r="F32" s="10">
        <v>25</v>
      </c>
      <c r="G32" s="10">
        <v>25</v>
      </c>
      <c r="H32" s="10">
        <v>25</v>
      </c>
      <c r="I32" s="10">
        <v>25</v>
      </c>
    </row>
    <row r="33" spans="1:9" ht="15">
      <c r="A33" s="4" t="s">
        <v>27</v>
      </c>
      <c r="B33" s="9">
        <v>1037</v>
      </c>
      <c r="C33" s="10">
        <v>47.4</v>
      </c>
      <c r="D33" s="10">
        <v>69.5</v>
      </c>
      <c r="E33" s="10">
        <f t="shared" si="0"/>
        <v>70</v>
      </c>
      <c r="F33" s="10">
        <v>17.5</v>
      </c>
      <c r="G33" s="10">
        <v>17.5</v>
      </c>
      <c r="H33" s="10">
        <v>17.5</v>
      </c>
      <c r="I33" s="10">
        <v>17.5</v>
      </c>
    </row>
    <row r="34" spans="1:9" ht="15">
      <c r="A34" s="4" t="s">
        <v>28</v>
      </c>
      <c r="B34" s="9">
        <v>1038</v>
      </c>
      <c r="C34" s="10">
        <v>3540.1</v>
      </c>
      <c r="D34" s="10">
        <v>4938</v>
      </c>
      <c r="E34" s="10">
        <f t="shared" si="0"/>
        <v>4777.799999999999</v>
      </c>
      <c r="F34" s="10">
        <v>1121.3</v>
      </c>
      <c r="G34" s="10">
        <v>1165.4</v>
      </c>
      <c r="H34" s="10">
        <v>1190.2</v>
      </c>
      <c r="I34" s="10">
        <v>1300.9</v>
      </c>
    </row>
    <row r="35" spans="1:9" ht="30" customHeight="1">
      <c r="A35" s="4" t="s">
        <v>29</v>
      </c>
      <c r="B35" s="9">
        <v>1039</v>
      </c>
      <c r="C35" s="10">
        <v>744</v>
      </c>
      <c r="D35" s="10">
        <v>1081</v>
      </c>
      <c r="E35" s="10">
        <f t="shared" si="0"/>
        <v>1029.4</v>
      </c>
      <c r="F35" s="10">
        <v>241.7</v>
      </c>
      <c r="G35" s="10">
        <v>251.1</v>
      </c>
      <c r="H35" s="10">
        <v>255.6</v>
      </c>
      <c r="I35" s="10">
        <v>281</v>
      </c>
    </row>
    <row r="36" spans="1:9" ht="45">
      <c r="A36" s="4" t="s">
        <v>30</v>
      </c>
      <c r="B36" s="9">
        <v>1040</v>
      </c>
      <c r="C36" s="10"/>
      <c r="D36" s="10"/>
      <c r="E36" s="10">
        <f t="shared" si="0"/>
        <v>0</v>
      </c>
      <c r="F36" s="10"/>
      <c r="G36" s="10"/>
      <c r="H36" s="10"/>
      <c r="I36" s="10"/>
    </row>
    <row r="37" spans="1:9" ht="45">
      <c r="A37" s="4" t="s">
        <v>31</v>
      </c>
      <c r="B37" s="9">
        <v>1041</v>
      </c>
      <c r="C37" s="10"/>
      <c r="D37" s="10"/>
      <c r="E37" s="10">
        <f t="shared" si="0"/>
        <v>0</v>
      </c>
      <c r="F37" s="10"/>
      <c r="G37" s="10"/>
      <c r="H37" s="10"/>
      <c r="I37" s="10"/>
    </row>
    <row r="38" spans="1:9" ht="30">
      <c r="A38" s="4" t="s">
        <v>32</v>
      </c>
      <c r="B38" s="9">
        <v>1042</v>
      </c>
      <c r="C38" s="10"/>
      <c r="D38" s="10"/>
      <c r="E38" s="10">
        <f t="shared" si="0"/>
        <v>0</v>
      </c>
      <c r="F38" s="10"/>
      <c r="G38" s="10"/>
      <c r="H38" s="10"/>
      <c r="I38" s="10"/>
    </row>
    <row r="39" spans="1:9" ht="30">
      <c r="A39" s="4" t="s">
        <v>33</v>
      </c>
      <c r="B39" s="9">
        <v>1043</v>
      </c>
      <c r="C39" s="10"/>
      <c r="D39" s="10"/>
      <c r="E39" s="10">
        <f t="shared" si="0"/>
        <v>0</v>
      </c>
      <c r="F39" s="10"/>
      <c r="G39" s="10"/>
      <c r="H39" s="10"/>
      <c r="I39" s="10"/>
    </row>
    <row r="40" spans="1:9" ht="15">
      <c r="A40" s="4" t="s">
        <v>34</v>
      </c>
      <c r="B40" s="9">
        <v>1044</v>
      </c>
      <c r="C40" s="10"/>
      <c r="D40" s="10"/>
      <c r="E40" s="10">
        <f t="shared" si="0"/>
        <v>0</v>
      </c>
      <c r="F40" s="10"/>
      <c r="G40" s="10"/>
      <c r="H40" s="10"/>
      <c r="I40" s="10"/>
    </row>
    <row r="41" spans="1:9" ht="15">
      <c r="A41" s="4" t="s">
        <v>35</v>
      </c>
      <c r="B41" s="9">
        <v>1045</v>
      </c>
      <c r="C41" s="10"/>
      <c r="D41" s="10"/>
      <c r="E41" s="10">
        <f t="shared" si="0"/>
        <v>0</v>
      </c>
      <c r="F41" s="10"/>
      <c r="G41" s="10"/>
      <c r="H41" s="10"/>
      <c r="I41" s="10"/>
    </row>
    <row r="42" spans="1:9" ht="15">
      <c r="A42" s="4" t="s">
        <v>36</v>
      </c>
      <c r="B42" s="9">
        <v>1046</v>
      </c>
      <c r="C42" s="10"/>
      <c r="D42" s="10"/>
      <c r="E42" s="10">
        <f t="shared" si="0"/>
        <v>0</v>
      </c>
      <c r="F42" s="10"/>
      <c r="G42" s="10"/>
      <c r="H42" s="10"/>
      <c r="I42" s="10"/>
    </row>
    <row r="43" spans="1:9" ht="15">
      <c r="A43" s="4" t="s">
        <v>37</v>
      </c>
      <c r="B43" s="9">
        <v>1047</v>
      </c>
      <c r="C43" s="10"/>
      <c r="D43" s="10"/>
      <c r="E43" s="10">
        <f t="shared" si="0"/>
        <v>0</v>
      </c>
      <c r="F43" s="10"/>
      <c r="G43" s="10"/>
      <c r="H43" s="10"/>
      <c r="I43" s="10"/>
    </row>
    <row r="44" spans="1:9" ht="30">
      <c r="A44" s="4" t="s">
        <v>38</v>
      </c>
      <c r="B44" s="9">
        <v>1048</v>
      </c>
      <c r="C44" s="10">
        <v>81.1</v>
      </c>
      <c r="D44" s="10">
        <v>126.5</v>
      </c>
      <c r="E44" s="10">
        <f t="shared" si="0"/>
        <v>55.2</v>
      </c>
      <c r="F44" s="10">
        <v>13.8</v>
      </c>
      <c r="G44" s="10">
        <v>13.8</v>
      </c>
      <c r="H44" s="10">
        <v>13.8</v>
      </c>
      <c r="I44" s="10">
        <v>13.8</v>
      </c>
    </row>
    <row r="45" spans="1:9" ht="30">
      <c r="A45" s="4" t="s">
        <v>39</v>
      </c>
      <c r="B45" s="9">
        <v>1049</v>
      </c>
      <c r="C45" s="10"/>
      <c r="D45" s="10"/>
      <c r="E45" s="10">
        <f t="shared" si="0"/>
        <v>0</v>
      </c>
      <c r="F45" s="10"/>
      <c r="G45" s="10"/>
      <c r="H45" s="10"/>
      <c r="I45" s="10"/>
    </row>
    <row r="46" spans="1:9" ht="60" customHeight="1">
      <c r="A46" s="4" t="s">
        <v>40</v>
      </c>
      <c r="B46" s="9">
        <v>1050</v>
      </c>
      <c r="C46" s="10"/>
      <c r="D46" s="10"/>
      <c r="E46" s="10">
        <f t="shared" si="0"/>
        <v>0</v>
      </c>
      <c r="F46" s="10"/>
      <c r="G46" s="10"/>
      <c r="H46" s="10"/>
      <c r="I46" s="10"/>
    </row>
    <row r="47" spans="1:9" ht="15">
      <c r="A47" s="4" t="s">
        <v>41</v>
      </c>
      <c r="B47" s="5" t="s">
        <v>42</v>
      </c>
      <c r="C47" s="10"/>
      <c r="D47" s="10"/>
      <c r="E47" s="10">
        <f t="shared" si="0"/>
        <v>0</v>
      </c>
      <c r="F47" s="10"/>
      <c r="G47" s="10"/>
      <c r="H47" s="10"/>
      <c r="I47" s="10"/>
    </row>
    <row r="48" spans="1:9" ht="15">
      <c r="A48" s="4" t="s">
        <v>43</v>
      </c>
      <c r="B48" s="9">
        <v>1051</v>
      </c>
      <c r="C48" s="24">
        <f>C49+C50+C51+C52+C53+C54</f>
        <v>2914.4</v>
      </c>
      <c r="D48" s="24">
        <f>D49+D50+D51+D52+D53+D54+D55</f>
        <v>3998</v>
      </c>
      <c r="E48" s="24">
        <f t="shared" si="0"/>
        <v>4431.700000000001</v>
      </c>
      <c r="F48" s="24">
        <f>F49+F50+F51+F52+F53+F54+F55</f>
        <v>1108</v>
      </c>
      <c r="G48" s="24">
        <f>G49+G50+G51+G52+G53+G54+G55</f>
        <v>1107.9</v>
      </c>
      <c r="H48" s="24">
        <f>H49+H50+H51+H52+H53+H54+H55</f>
        <v>1107.9</v>
      </c>
      <c r="I48" s="24">
        <f>I49+I50+I51+I52+I53+I54+I55</f>
        <v>1107.9</v>
      </c>
    </row>
    <row r="49" spans="1:9" ht="17.25" customHeight="1">
      <c r="A49" s="116" t="s">
        <v>201</v>
      </c>
      <c r="B49" s="9" t="s">
        <v>204</v>
      </c>
      <c r="C49" s="10"/>
      <c r="D49" s="10"/>
      <c r="E49" s="10">
        <f t="shared" si="0"/>
        <v>0</v>
      </c>
      <c r="F49" s="10"/>
      <c r="G49" s="10"/>
      <c r="H49" s="10"/>
      <c r="I49" s="10"/>
    </row>
    <row r="50" spans="1:9" ht="25.5" customHeight="1">
      <c r="A50" s="117" t="s">
        <v>202</v>
      </c>
      <c r="B50" s="9" t="s">
        <v>205</v>
      </c>
      <c r="C50" s="10">
        <v>306.8</v>
      </c>
      <c r="D50" s="10">
        <v>389</v>
      </c>
      <c r="E50" s="10">
        <f t="shared" si="0"/>
        <v>810</v>
      </c>
      <c r="F50" s="10">
        <v>202.5</v>
      </c>
      <c r="G50" s="10">
        <v>202.5</v>
      </c>
      <c r="H50" s="10">
        <v>202.5</v>
      </c>
      <c r="I50" s="10">
        <v>202.5</v>
      </c>
    </row>
    <row r="51" spans="1:9" ht="54.75" customHeight="1">
      <c r="A51" s="117" t="s">
        <v>203</v>
      </c>
      <c r="B51" s="9" t="s">
        <v>206</v>
      </c>
      <c r="C51" s="10">
        <v>643.4</v>
      </c>
      <c r="D51" s="10">
        <v>1151</v>
      </c>
      <c r="E51" s="10">
        <f t="shared" si="0"/>
        <v>759.1000000000001</v>
      </c>
      <c r="F51" s="10">
        <v>189.8</v>
      </c>
      <c r="G51" s="10">
        <v>189.8</v>
      </c>
      <c r="H51" s="10">
        <v>189.8</v>
      </c>
      <c r="I51" s="10">
        <v>189.7</v>
      </c>
    </row>
    <row r="52" spans="1:9" ht="56.25" customHeight="1">
      <c r="A52" s="105" t="s">
        <v>244</v>
      </c>
      <c r="B52" s="9" t="s">
        <v>207</v>
      </c>
      <c r="C52" s="10">
        <v>1964.2</v>
      </c>
      <c r="D52" s="10">
        <v>2343</v>
      </c>
      <c r="E52" s="10">
        <f t="shared" si="0"/>
        <v>2842.6000000000004</v>
      </c>
      <c r="F52" s="10">
        <v>710.7</v>
      </c>
      <c r="G52" s="10">
        <v>710.6</v>
      </c>
      <c r="H52" s="10">
        <v>710.6</v>
      </c>
      <c r="I52" s="10">
        <v>710.7</v>
      </c>
    </row>
    <row r="53" spans="1:9" ht="22.5" customHeight="1">
      <c r="A53" s="4" t="s">
        <v>126</v>
      </c>
      <c r="B53" s="9" t="s">
        <v>208</v>
      </c>
      <c r="C53" s="10"/>
      <c r="D53" s="10">
        <v>80</v>
      </c>
      <c r="E53" s="10">
        <f t="shared" si="0"/>
        <v>0</v>
      </c>
      <c r="F53" s="10"/>
      <c r="G53" s="10"/>
      <c r="H53" s="10"/>
      <c r="I53" s="10"/>
    </row>
    <row r="54" spans="1:9" ht="30.75" customHeight="1">
      <c r="A54" s="4" t="s">
        <v>127</v>
      </c>
      <c r="B54" s="9" t="s">
        <v>209</v>
      </c>
      <c r="C54" s="10"/>
      <c r="D54" s="10">
        <v>5</v>
      </c>
      <c r="E54" s="10">
        <f t="shared" si="0"/>
        <v>0</v>
      </c>
      <c r="F54" s="10"/>
      <c r="G54" s="10"/>
      <c r="H54" s="10"/>
      <c r="I54" s="10"/>
    </row>
    <row r="55" spans="1:9" ht="15" customHeight="1">
      <c r="A55" s="118" t="s">
        <v>214</v>
      </c>
      <c r="B55" s="9" t="s">
        <v>213</v>
      </c>
      <c r="C55" s="10"/>
      <c r="D55" s="10">
        <v>30</v>
      </c>
      <c r="E55" s="10">
        <f t="shared" si="0"/>
        <v>20</v>
      </c>
      <c r="F55" s="10">
        <v>5</v>
      </c>
      <c r="G55" s="10">
        <v>5</v>
      </c>
      <c r="H55" s="10">
        <v>5</v>
      </c>
      <c r="I55" s="10">
        <v>5</v>
      </c>
    </row>
    <row r="56" spans="1:9" ht="13.5" customHeight="1">
      <c r="A56" s="4" t="s">
        <v>44</v>
      </c>
      <c r="B56" s="9">
        <v>1060</v>
      </c>
      <c r="C56" s="10"/>
      <c r="D56" s="10"/>
      <c r="E56" s="10">
        <f t="shared" si="0"/>
        <v>0</v>
      </c>
      <c r="F56" s="10"/>
      <c r="G56" s="10"/>
      <c r="H56" s="10"/>
      <c r="I56" s="10"/>
    </row>
    <row r="57" spans="1:9" ht="13.5" customHeight="1">
      <c r="A57" s="4" t="s">
        <v>45</v>
      </c>
      <c r="B57" s="9">
        <v>1061</v>
      </c>
      <c r="C57" s="10"/>
      <c r="D57" s="10"/>
      <c r="E57" s="10">
        <f t="shared" si="0"/>
        <v>0</v>
      </c>
      <c r="F57" s="10"/>
      <c r="G57" s="10"/>
      <c r="H57" s="10"/>
      <c r="I57" s="10"/>
    </row>
    <row r="58" spans="1:9" ht="27.75" customHeight="1">
      <c r="A58" s="4" t="s">
        <v>46</v>
      </c>
      <c r="B58" s="9">
        <v>1062</v>
      </c>
      <c r="C58" s="10"/>
      <c r="D58" s="10"/>
      <c r="E58" s="10">
        <f t="shared" si="0"/>
        <v>0</v>
      </c>
      <c r="F58" s="10"/>
      <c r="G58" s="10"/>
      <c r="H58" s="10"/>
      <c r="I58" s="10"/>
    </row>
    <row r="59" spans="1:9" ht="12.75" customHeight="1">
      <c r="A59" s="4" t="s">
        <v>28</v>
      </c>
      <c r="B59" s="9">
        <v>1063</v>
      </c>
      <c r="C59" s="10"/>
      <c r="D59" s="10"/>
      <c r="E59" s="10">
        <f t="shared" si="0"/>
        <v>0</v>
      </c>
      <c r="F59" s="10"/>
      <c r="G59" s="10"/>
      <c r="H59" s="10"/>
      <c r="I59" s="10"/>
    </row>
    <row r="60" spans="1:9" ht="13.5" customHeight="1">
      <c r="A60" s="4" t="s">
        <v>29</v>
      </c>
      <c r="B60" s="9">
        <v>1064</v>
      </c>
      <c r="C60" s="10"/>
      <c r="D60" s="10"/>
      <c r="E60" s="10">
        <f t="shared" si="0"/>
        <v>0</v>
      </c>
      <c r="F60" s="10"/>
      <c r="G60" s="10"/>
      <c r="H60" s="10"/>
      <c r="I60" s="10"/>
    </row>
    <row r="61" spans="1:9" ht="28.5" customHeight="1">
      <c r="A61" s="4" t="s">
        <v>47</v>
      </c>
      <c r="B61" s="9">
        <v>1065</v>
      </c>
      <c r="C61" s="10"/>
      <c r="D61" s="10"/>
      <c r="E61" s="10">
        <f t="shared" si="0"/>
        <v>0</v>
      </c>
      <c r="F61" s="10"/>
      <c r="G61" s="10"/>
      <c r="H61" s="10"/>
      <c r="I61" s="10"/>
    </row>
    <row r="62" spans="1:9" ht="13.5" customHeight="1">
      <c r="A62" s="4" t="s">
        <v>48</v>
      </c>
      <c r="B62" s="9">
        <v>1066</v>
      </c>
      <c r="C62" s="10"/>
      <c r="D62" s="10"/>
      <c r="E62" s="10">
        <f t="shared" si="0"/>
        <v>0</v>
      </c>
      <c r="F62" s="10"/>
      <c r="G62" s="10"/>
      <c r="H62" s="10"/>
      <c r="I62" s="10"/>
    </row>
    <row r="63" spans="1:9" ht="28.5" customHeight="1">
      <c r="A63" s="4" t="s">
        <v>49</v>
      </c>
      <c r="B63" s="9">
        <v>1067</v>
      </c>
      <c r="C63" s="10"/>
      <c r="D63" s="10"/>
      <c r="E63" s="10">
        <f t="shared" si="0"/>
        <v>0</v>
      </c>
      <c r="F63" s="10"/>
      <c r="G63" s="10"/>
      <c r="H63" s="10"/>
      <c r="I63" s="10"/>
    </row>
    <row r="64" spans="1:9" ht="12" customHeight="1">
      <c r="A64" s="4"/>
      <c r="B64" s="9"/>
      <c r="C64" s="10"/>
      <c r="D64" s="10"/>
      <c r="E64" s="10">
        <f t="shared" si="0"/>
        <v>0</v>
      </c>
      <c r="F64" s="10"/>
      <c r="G64" s="10"/>
      <c r="H64" s="10"/>
      <c r="I64" s="10"/>
    </row>
    <row r="65" spans="1:9" ht="12" customHeight="1">
      <c r="A65" s="119"/>
      <c r="B65" s="119"/>
      <c r="C65" s="10"/>
      <c r="D65" s="10"/>
      <c r="E65" s="10">
        <f t="shared" si="0"/>
        <v>0</v>
      </c>
      <c r="F65" s="10"/>
      <c r="G65" s="10"/>
      <c r="H65" s="10"/>
      <c r="I65" s="10"/>
    </row>
    <row r="66" spans="1:9" ht="15">
      <c r="A66" s="4" t="s">
        <v>138</v>
      </c>
      <c r="B66" s="9">
        <v>1070</v>
      </c>
      <c r="C66" s="24">
        <f>C67+C68</f>
        <v>750.6</v>
      </c>
      <c r="D66" s="24">
        <f>D67+D68</f>
        <v>843</v>
      </c>
      <c r="E66" s="24">
        <f t="shared" si="0"/>
        <v>936</v>
      </c>
      <c r="F66" s="24">
        <f>F68+F67</f>
        <v>234</v>
      </c>
      <c r="G66" s="24">
        <f>G68+G67</f>
        <v>234</v>
      </c>
      <c r="H66" s="24">
        <f>H68+H67</f>
        <v>234</v>
      </c>
      <c r="I66" s="24">
        <f>I68+I67</f>
        <v>234</v>
      </c>
    </row>
    <row r="67" spans="1:9" ht="29.25" customHeight="1">
      <c r="A67" s="4" t="s">
        <v>216</v>
      </c>
      <c r="B67" s="9" t="s">
        <v>197</v>
      </c>
      <c r="C67" s="10">
        <v>750.6</v>
      </c>
      <c r="D67" s="10">
        <v>843</v>
      </c>
      <c r="E67" s="10">
        <f t="shared" si="0"/>
        <v>936</v>
      </c>
      <c r="F67" s="120">
        <v>234</v>
      </c>
      <c r="G67" s="120">
        <v>234</v>
      </c>
      <c r="H67" s="120">
        <v>234</v>
      </c>
      <c r="I67" s="120">
        <v>234</v>
      </c>
    </row>
    <row r="68" spans="1:9" ht="14.25" customHeight="1">
      <c r="A68" s="12"/>
      <c r="B68" s="9" t="s">
        <v>215</v>
      </c>
      <c r="C68" s="10"/>
      <c r="D68" s="10"/>
      <c r="E68" s="10">
        <f t="shared" si="0"/>
        <v>0</v>
      </c>
      <c r="F68" s="120"/>
      <c r="G68" s="120"/>
      <c r="H68" s="120"/>
      <c r="I68" s="120"/>
    </row>
    <row r="69" spans="1:9" ht="15">
      <c r="A69" s="12" t="s">
        <v>50</v>
      </c>
      <c r="B69" s="9">
        <v>1080</v>
      </c>
      <c r="C69" s="24">
        <f>C70+C71</f>
        <v>750.6</v>
      </c>
      <c r="D69" s="24">
        <f>D70+D71</f>
        <v>843</v>
      </c>
      <c r="E69" s="24">
        <f>F69+G69+H69+I69</f>
        <v>4436</v>
      </c>
      <c r="F69" s="24">
        <f>F71+F70</f>
        <v>1109</v>
      </c>
      <c r="G69" s="24">
        <f>G71+G70</f>
        <v>1109</v>
      </c>
      <c r="H69" s="24">
        <f>H71+H70</f>
        <v>1109</v>
      </c>
      <c r="I69" s="24">
        <f>I71+I70</f>
        <v>1109</v>
      </c>
    </row>
    <row r="70" spans="1:9" ht="43.5" customHeight="1">
      <c r="A70" s="12" t="s">
        <v>217</v>
      </c>
      <c r="B70" s="9" t="s">
        <v>200</v>
      </c>
      <c r="C70" s="10">
        <v>750.6</v>
      </c>
      <c r="D70" s="10">
        <v>843</v>
      </c>
      <c r="E70" s="10">
        <f>F70+G70+H70+I70</f>
        <v>936</v>
      </c>
      <c r="F70" s="120">
        <v>234</v>
      </c>
      <c r="G70" s="120">
        <v>234</v>
      </c>
      <c r="H70" s="120">
        <v>234</v>
      </c>
      <c r="I70" s="120">
        <v>234</v>
      </c>
    </row>
    <row r="71" spans="1:9" ht="17.25" customHeight="1">
      <c r="A71" s="4" t="s">
        <v>251</v>
      </c>
      <c r="B71" s="9" t="s">
        <v>218</v>
      </c>
      <c r="C71" s="10"/>
      <c r="D71" s="10"/>
      <c r="E71" s="10">
        <f>F71+G71+H71+I71</f>
        <v>3500</v>
      </c>
      <c r="F71" s="120">
        <v>875</v>
      </c>
      <c r="G71" s="120">
        <v>875</v>
      </c>
      <c r="H71" s="120">
        <v>875</v>
      </c>
      <c r="I71" s="120">
        <v>875</v>
      </c>
    </row>
    <row r="72" spans="1:9" ht="28.5">
      <c r="A72" s="8" t="s">
        <v>51</v>
      </c>
      <c r="B72" s="11">
        <v>1100</v>
      </c>
      <c r="C72" s="24"/>
      <c r="D72" s="24"/>
      <c r="E72" s="10">
        <f t="shared" si="0"/>
        <v>0</v>
      </c>
      <c r="F72" s="24"/>
      <c r="G72" s="24"/>
      <c r="H72" s="24"/>
      <c r="I72" s="24"/>
    </row>
    <row r="73" spans="1:9" ht="15">
      <c r="A73" s="4" t="s">
        <v>52</v>
      </c>
      <c r="B73" s="9">
        <v>1110</v>
      </c>
      <c r="C73" s="10"/>
      <c r="D73" s="10"/>
      <c r="E73" s="10">
        <f t="shared" si="0"/>
        <v>0</v>
      </c>
      <c r="F73" s="10"/>
      <c r="G73" s="10"/>
      <c r="H73" s="10"/>
      <c r="I73" s="10"/>
    </row>
    <row r="74" spans="1:9" ht="7.5" customHeight="1">
      <c r="A74" s="4"/>
      <c r="B74" s="9"/>
      <c r="C74" s="10"/>
      <c r="D74" s="10"/>
      <c r="E74" s="10">
        <f t="shared" si="0"/>
        <v>0</v>
      </c>
      <c r="F74" s="10"/>
      <c r="G74" s="10"/>
      <c r="H74" s="10"/>
      <c r="I74" s="10"/>
    </row>
    <row r="75" spans="1:9" ht="9" customHeight="1">
      <c r="A75" s="4"/>
      <c r="B75" s="9"/>
      <c r="C75" s="10"/>
      <c r="D75" s="10"/>
      <c r="E75" s="10">
        <f t="shared" si="0"/>
        <v>0</v>
      </c>
      <c r="F75" s="10"/>
      <c r="G75" s="10"/>
      <c r="H75" s="10"/>
      <c r="I75" s="10"/>
    </row>
    <row r="76" spans="1:9" ht="15">
      <c r="A76" s="4" t="s">
        <v>53</v>
      </c>
      <c r="B76" s="9">
        <v>1120</v>
      </c>
      <c r="C76" s="10"/>
      <c r="D76" s="10"/>
      <c r="E76" s="10">
        <f t="shared" si="0"/>
        <v>0</v>
      </c>
      <c r="F76" s="10"/>
      <c r="G76" s="10"/>
      <c r="H76" s="10"/>
      <c r="I76" s="10"/>
    </row>
    <row r="77" spans="1:9" ht="7.5" customHeight="1">
      <c r="A77" s="4"/>
      <c r="B77" s="9"/>
      <c r="C77" s="10"/>
      <c r="D77" s="10"/>
      <c r="E77" s="10">
        <f t="shared" si="0"/>
        <v>0</v>
      </c>
      <c r="F77" s="10"/>
      <c r="G77" s="10"/>
      <c r="H77" s="10"/>
      <c r="I77" s="10"/>
    </row>
    <row r="78" spans="1:9" ht="8.25" customHeight="1">
      <c r="A78" s="4"/>
      <c r="B78" s="9"/>
      <c r="C78" s="10"/>
      <c r="D78" s="10"/>
      <c r="E78" s="10">
        <f t="shared" si="0"/>
        <v>0</v>
      </c>
      <c r="F78" s="10"/>
      <c r="G78" s="10"/>
      <c r="H78" s="10"/>
      <c r="I78" s="10"/>
    </row>
    <row r="79" spans="1:9" ht="15">
      <c r="A79" s="4" t="s">
        <v>54</v>
      </c>
      <c r="B79" s="9">
        <v>1130</v>
      </c>
      <c r="C79" s="10"/>
      <c r="D79" s="10"/>
      <c r="E79" s="10">
        <f aca="true" t="shared" si="1" ref="E79:E85">F79+G79+H79+I79</f>
        <v>0</v>
      </c>
      <c r="F79" s="10"/>
      <c r="G79" s="10"/>
      <c r="H79" s="10"/>
      <c r="I79" s="10"/>
    </row>
    <row r="80" spans="1:9" ht="6.75" customHeight="1">
      <c r="A80" s="4"/>
      <c r="B80" s="9"/>
      <c r="C80" s="10"/>
      <c r="D80" s="10"/>
      <c r="E80" s="10">
        <f t="shared" si="1"/>
        <v>0</v>
      </c>
      <c r="F80" s="10"/>
      <c r="G80" s="10"/>
      <c r="H80" s="10"/>
      <c r="I80" s="10"/>
    </row>
    <row r="81" spans="1:9" ht="10.5" customHeight="1">
      <c r="A81" s="4"/>
      <c r="B81" s="9"/>
      <c r="C81" s="10"/>
      <c r="D81" s="10"/>
      <c r="E81" s="10">
        <f t="shared" si="1"/>
        <v>0</v>
      </c>
      <c r="F81" s="10"/>
      <c r="G81" s="10"/>
      <c r="H81" s="10"/>
      <c r="I81" s="10"/>
    </row>
    <row r="82" spans="1:9" ht="27" customHeight="1">
      <c r="A82" s="4" t="s">
        <v>55</v>
      </c>
      <c r="B82" s="9">
        <v>1140</v>
      </c>
      <c r="C82" s="10"/>
      <c r="D82" s="10"/>
      <c r="E82" s="10">
        <f t="shared" si="1"/>
        <v>0</v>
      </c>
      <c r="F82" s="10"/>
      <c r="G82" s="10"/>
      <c r="H82" s="10"/>
      <c r="I82" s="10"/>
    </row>
    <row r="83" spans="1:9" ht="6" customHeight="1">
      <c r="A83" s="4"/>
      <c r="B83" s="9"/>
      <c r="C83" s="10"/>
      <c r="D83" s="10"/>
      <c r="E83" s="10">
        <f t="shared" si="1"/>
        <v>0</v>
      </c>
      <c r="F83" s="10"/>
      <c r="G83" s="10"/>
      <c r="H83" s="10"/>
      <c r="I83" s="10"/>
    </row>
    <row r="84" spans="1:9" ht="9.75" customHeight="1">
      <c r="A84" s="4"/>
      <c r="B84" s="9"/>
      <c r="C84" s="10"/>
      <c r="D84" s="10"/>
      <c r="E84" s="10">
        <f t="shared" si="1"/>
        <v>0</v>
      </c>
      <c r="F84" s="10"/>
      <c r="G84" s="10"/>
      <c r="H84" s="10"/>
      <c r="I84" s="10"/>
    </row>
    <row r="85" spans="1:9" ht="15">
      <c r="A85" s="4" t="s">
        <v>170</v>
      </c>
      <c r="B85" s="9">
        <v>1150</v>
      </c>
      <c r="C85" s="24">
        <f>C88+C87+C86</f>
        <v>4272</v>
      </c>
      <c r="D85" s="24">
        <f>D88+D87+D86</f>
        <v>1800</v>
      </c>
      <c r="E85" s="24">
        <f t="shared" si="1"/>
        <v>4920</v>
      </c>
      <c r="F85" s="24">
        <f>F88+F87+F86</f>
        <v>1230</v>
      </c>
      <c r="G85" s="24">
        <f>G88+G87+G86</f>
        <v>1230</v>
      </c>
      <c r="H85" s="24">
        <f>H88+H87+H86</f>
        <v>1230</v>
      </c>
      <c r="I85" s="24">
        <f>I88+I87+I86</f>
        <v>1230</v>
      </c>
    </row>
    <row r="86" spans="1:9" ht="30">
      <c r="A86" s="4" t="s">
        <v>225</v>
      </c>
      <c r="B86" s="9" t="s">
        <v>219</v>
      </c>
      <c r="C86" s="10"/>
      <c r="D86" s="10"/>
      <c r="E86" s="24"/>
      <c r="F86" s="24"/>
      <c r="G86" s="10"/>
      <c r="H86" s="10"/>
      <c r="I86" s="24"/>
    </row>
    <row r="87" spans="1:9" ht="25.5" customHeight="1">
      <c r="A87" s="4" t="s">
        <v>195</v>
      </c>
      <c r="B87" s="9" t="s">
        <v>220</v>
      </c>
      <c r="C87" s="10">
        <v>190</v>
      </c>
      <c r="D87" s="10">
        <v>300</v>
      </c>
      <c r="E87" s="10">
        <f aca="true" t="shared" si="2" ref="E87:E100">F87+G87+H87+I87</f>
        <v>1200</v>
      </c>
      <c r="F87" s="120">
        <v>300</v>
      </c>
      <c r="G87" s="120">
        <v>300</v>
      </c>
      <c r="H87" s="120">
        <v>300</v>
      </c>
      <c r="I87" s="120">
        <v>300</v>
      </c>
    </row>
    <row r="88" spans="1:9" ht="27" customHeight="1">
      <c r="A88" s="4" t="s">
        <v>196</v>
      </c>
      <c r="B88" s="9" t="s">
        <v>223</v>
      </c>
      <c r="C88" s="10">
        <v>4082</v>
      </c>
      <c r="D88" s="10">
        <v>1500</v>
      </c>
      <c r="E88" s="10">
        <f t="shared" si="2"/>
        <v>3720</v>
      </c>
      <c r="F88" s="120">
        <v>930</v>
      </c>
      <c r="G88" s="120">
        <v>930</v>
      </c>
      <c r="H88" s="120">
        <v>930</v>
      </c>
      <c r="I88" s="120">
        <v>930</v>
      </c>
    </row>
    <row r="89" spans="1:9" ht="15">
      <c r="A89" s="4" t="s">
        <v>18</v>
      </c>
      <c r="B89" s="9">
        <v>1160</v>
      </c>
      <c r="C89" s="24">
        <f>C92+C91+C90</f>
        <v>4727.8</v>
      </c>
      <c r="D89" s="24">
        <f>D92+D91+D90</f>
        <v>1790</v>
      </c>
      <c r="E89" s="24">
        <f t="shared" si="2"/>
        <v>3200</v>
      </c>
      <c r="F89" s="24">
        <f>F92+F91+F90</f>
        <v>800</v>
      </c>
      <c r="G89" s="24">
        <f>G92+G91+G90</f>
        <v>800</v>
      </c>
      <c r="H89" s="24">
        <f>H92+H91+H90</f>
        <v>800</v>
      </c>
      <c r="I89" s="24">
        <f>I92+I91+I90</f>
        <v>800</v>
      </c>
    </row>
    <row r="90" spans="1:9" ht="37.5" customHeight="1">
      <c r="A90" s="114" t="s">
        <v>226</v>
      </c>
      <c r="B90" s="9" t="s">
        <v>221</v>
      </c>
      <c r="C90" s="10"/>
      <c r="D90" s="10"/>
      <c r="E90" s="24">
        <f t="shared" si="2"/>
        <v>0</v>
      </c>
      <c r="F90" s="24"/>
      <c r="G90" s="10"/>
      <c r="H90" s="10"/>
      <c r="I90" s="24"/>
    </row>
    <row r="91" spans="1:9" ht="28.5" customHeight="1">
      <c r="A91" s="4" t="s">
        <v>198</v>
      </c>
      <c r="B91" s="9" t="s">
        <v>222</v>
      </c>
      <c r="C91" s="10">
        <v>190</v>
      </c>
      <c r="D91" s="10">
        <v>290</v>
      </c>
      <c r="E91" s="10">
        <f t="shared" si="2"/>
        <v>800</v>
      </c>
      <c r="F91" s="120">
        <v>200</v>
      </c>
      <c r="G91" s="120">
        <v>200</v>
      </c>
      <c r="H91" s="120">
        <v>200</v>
      </c>
      <c r="I91" s="120">
        <v>200</v>
      </c>
    </row>
    <row r="92" spans="1:9" ht="27.75" customHeight="1">
      <c r="A92" s="4" t="s">
        <v>199</v>
      </c>
      <c r="B92" s="9" t="s">
        <v>224</v>
      </c>
      <c r="C92" s="10">
        <v>4537.8</v>
      </c>
      <c r="D92" s="10">
        <v>1500</v>
      </c>
      <c r="E92" s="10">
        <f t="shared" si="2"/>
        <v>2400</v>
      </c>
      <c r="F92" s="120">
        <v>600</v>
      </c>
      <c r="G92" s="120">
        <v>600</v>
      </c>
      <c r="H92" s="120">
        <v>600</v>
      </c>
      <c r="I92" s="120">
        <v>600</v>
      </c>
    </row>
    <row r="93" spans="1:9" ht="15">
      <c r="A93" s="8" t="s">
        <v>56</v>
      </c>
      <c r="B93" s="11">
        <v>1170</v>
      </c>
      <c r="C93" s="24"/>
      <c r="D93" s="24"/>
      <c r="E93" s="10">
        <f t="shared" si="2"/>
        <v>0</v>
      </c>
      <c r="F93" s="24"/>
      <c r="G93" s="24"/>
      <c r="H93" s="24"/>
      <c r="I93" s="24"/>
    </row>
    <row r="94" spans="1:9" ht="30" customHeight="1">
      <c r="A94" s="4" t="s">
        <v>57</v>
      </c>
      <c r="B94" s="6">
        <v>1180</v>
      </c>
      <c r="C94" s="10"/>
      <c r="D94" s="10"/>
      <c r="E94" s="10">
        <f t="shared" si="2"/>
        <v>0</v>
      </c>
      <c r="F94" s="10"/>
      <c r="G94" s="10"/>
      <c r="H94" s="10"/>
      <c r="I94" s="10"/>
    </row>
    <row r="95" spans="1:9" ht="15">
      <c r="A95" s="4" t="s">
        <v>58</v>
      </c>
      <c r="B95" s="6">
        <v>1181</v>
      </c>
      <c r="C95" s="10"/>
      <c r="D95" s="10"/>
      <c r="E95" s="10">
        <f t="shared" si="2"/>
        <v>0</v>
      </c>
      <c r="F95" s="10"/>
      <c r="G95" s="10"/>
      <c r="H95" s="10"/>
      <c r="I95" s="10"/>
    </row>
    <row r="96" spans="1:9" ht="28.5">
      <c r="A96" s="8" t="s">
        <v>59</v>
      </c>
      <c r="B96" s="11">
        <v>1200</v>
      </c>
      <c r="C96" s="24" t="s">
        <v>250</v>
      </c>
      <c r="D96" s="24">
        <v>3</v>
      </c>
      <c r="E96" s="24">
        <f t="shared" si="2"/>
        <v>-1500</v>
      </c>
      <c r="F96" s="24">
        <f>F99-F100</f>
        <v>-225</v>
      </c>
      <c r="G96" s="24">
        <f>G99-G100</f>
        <v>-425</v>
      </c>
      <c r="H96" s="24">
        <f>H99-H100</f>
        <v>-425</v>
      </c>
      <c r="I96" s="24">
        <f>I99-I100</f>
        <v>-425</v>
      </c>
    </row>
    <row r="97" spans="1:9" ht="15">
      <c r="A97" s="4" t="s">
        <v>60</v>
      </c>
      <c r="B97" s="5">
        <v>1201</v>
      </c>
      <c r="C97" s="10"/>
      <c r="D97" s="10">
        <v>3</v>
      </c>
      <c r="E97" s="10">
        <f>F97+G97+H97+I97</f>
        <v>-1500</v>
      </c>
      <c r="F97" s="10">
        <f>F96</f>
        <v>-225</v>
      </c>
      <c r="G97" s="10">
        <f>G96</f>
        <v>-425</v>
      </c>
      <c r="H97" s="10">
        <f>H96</f>
        <v>-425</v>
      </c>
      <c r="I97" s="10">
        <f>I96</f>
        <v>-425</v>
      </c>
    </row>
    <row r="98" spans="1:9" ht="15">
      <c r="A98" s="4" t="s">
        <v>61</v>
      </c>
      <c r="B98" s="5">
        <v>1202</v>
      </c>
      <c r="C98" s="10"/>
      <c r="D98" s="10"/>
      <c r="E98" s="10">
        <f t="shared" si="2"/>
        <v>0</v>
      </c>
      <c r="F98" s="10"/>
      <c r="G98" s="10"/>
      <c r="H98" s="10"/>
      <c r="I98" s="10"/>
    </row>
    <row r="99" spans="1:9" ht="15">
      <c r="A99" s="8" t="s">
        <v>62</v>
      </c>
      <c r="B99" s="9">
        <v>1210</v>
      </c>
      <c r="C99" s="24">
        <f>C9+C21+C66+C85</f>
        <v>31296.3</v>
      </c>
      <c r="D99" s="24">
        <f>D9+D21+D66+D85</f>
        <v>29021</v>
      </c>
      <c r="E99" s="24">
        <f t="shared" si="2"/>
        <v>32858.600000000006</v>
      </c>
      <c r="F99" s="24">
        <f>F9+F66+F85</f>
        <v>8214.7</v>
      </c>
      <c r="G99" s="24">
        <f>G9+G66+G85</f>
        <v>8214.6</v>
      </c>
      <c r="H99" s="24">
        <f>H9+H66+H85</f>
        <v>8214.6</v>
      </c>
      <c r="I99" s="24">
        <f>I9+I66+I85</f>
        <v>8214.7</v>
      </c>
    </row>
    <row r="100" spans="1:9" ht="15">
      <c r="A100" s="8" t="s">
        <v>63</v>
      </c>
      <c r="B100" s="9">
        <v>1220</v>
      </c>
      <c r="C100" s="24">
        <f>C26+C14+C69+C89</f>
        <v>31295.5</v>
      </c>
      <c r="D100" s="24">
        <f>D26+D14+D69+D89</f>
        <v>29017.5</v>
      </c>
      <c r="E100" s="24">
        <f t="shared" si="2"/>
        <v>34358.600000000006</v>
      </c>
      <c r="F100" s="24">
        <f>F26+F14+F69+F89</f>
        <v>8439.7</v>
      </c>
      <c r="G100" s="24">
        <f>G26+G14+G69+G89</f>
        <v>8639.6</v>
      </c>
      <c r="H100" s="24">
        <f>H26+H14+H69+H89</f>
        <v>8639.6</v>
      </c>
      <c r="I100" s="24">
        <f>I26+I14+I69+I89</f>
        <v>8639.7</v>
      </c>
    </row>
    <row r="101" spans="1:9" ht="14.25" customHeight="1">
      <c r="A101" s="154" t="s">
        <v>171</v>
      </c>
      <c r="B101" s="154"/>
      <c r="C101" s="154"/>
      <c r="D101" s="154"/>
      <c r="E101" s="154"/>
      <c r="F101" s="154"/>
      <c r="G101" s="154"/>
      <c r="H101" s="154"/>
      <c r="I101" s="154"/>
    </row>
    <row r="102" spans="1:9" ht="15">
      <c r="A102" s="85" t="s">
        <v>172</v>
      </c>
      <c r="B102" s="9">
        <v>1300</v>
      </c>
      <c r="C102" s="24">
        <f>C103+C104</f>
        <v>2247.4</v>
      </c>
      <c r="D102" s="24">
        <f>D103+D104</f>
        <v>1982</v>
      </c>
      <c r="E102" s="24">
        <f aca="true" t="shared" si="3" ref="E102:E109">F102+G102+H102+I102</f>
        <v>2364.7</v>
      </c>
      <c r="F102" s="24">
        <f>F103+F104</f>
        <v>598.65</v>
      </c>
      <c r="G102" s="24">
        <f>G103+G104</f>
        <v>593.8499999999999</v>
      </c>
      <c r="H102" s="24">
        <f>H103+H104</f>
        <v>582.25</v>
      </c>
      <c r="I102" s="24">
        <f>I103+I104</f>
        <v>589.95</v>
      </c>
    </row>
    <row r="103" spans="1:9" ht="15.75">
      <c r="A103" s="4" t="s">
        <v>173</v>
      </c>
      <c r="B103" s="88">
        <v>1301</v>
      </c>
      <c r="C103" s="24">
        <v>1774.7</v>
      </c>
      <c r="D103" s="24">
        <v>1284</v>
      </c>
      <c r="E103" s="24">
        <f>F103+G103+H103+I103</f>
        <v>1496.8999999999999</v>
      </c>
      <c r="F103" s="24">
        <f>F50+F53+F54+F15</f>
        <v>381.7</v>
      </c>
      <c r="G103" s="24">
        <f>G50+G53+G54+G15</f>
        <v>376.9</v>
      </c>
      <c r="H103" s="24">
        <f>H50+H53+H54+H15</f>
        <v>365.3</v>
      </c>
      <c r="I103" s="24">
        <f>I50+I53+I54+I15</f>
        <v>373</v>
      </c>
    </row>
    <row r="104" spans="1:9" ht="15.75">
      <c r="A104" s="4" t="s">
        <v>174</v>
      </c>
      <c r="B104" s="88">
        <v>1302</v>
      </c>
      <c r="C104" s="24">
        <v>472.7</v>
      </c>
      <c r="D104" s="24">
        <v>698</v>
      </c>
      <c r="E104" s="24">
        <f>F104+G104+H104+I104</f>
        <v>867.8</v>
      </c>
      <c r="F104" s="24">
        <f>198.2+18.75</f>
        <v>216.95</v>
      </c>
      <c r="G104" s="24">
        <f>198.2+18.75</f>
        <v>216.95</v>
      </c>
      <c r="H104" s="24">
        <f>198.2+18.75</f>
        <v>216.95</v>
      </c>
      <c r="I104" s="24">
        <f>198.2+18.75</f>
        <v>216.95</v>
      </c>
    </row>
    <row r="105" spans="1:9" ht="15.75">
      <c r="A105" s="4" t="s">
        <v>14</v>
      </c>
      <c r="B105" s="89">
        <v>1310</v>
      </c>
      <c r="C105" s="24">
        <f>C18+C34</f>
        <v>17489.7</v>
      </c>
      <c r="D105" s="24">
        <f>D18+D34</f>
        <v>17426</v>
      </c>
      <c r="E105" s="24">
        <f t="shared" si="3"/>
        <v>17529</v>
      </c>
      <c r="F105" s="24">
        <f>F18+F34</f>
        <v>4253.4</v>
      </c>
      <c r="G105" s="24">
        <f>G18+G34</f>
        <v>4420.700000000001</v>
      </c>
      <c r="H105" s="24">
        <f>H18+H34</f>
        <v>4431</v>
      </c>
      <c r="I105" s="24">
        <f>I18+I34</f>
        <v>4423.9</v>
      </c>
    </row>
    <row r="106" spans="1:9" ht="15.75">
      <c r="A106" s="4" t="s">
        <v>15</v>
      </c>
      <c r="B106" s="89">
        <v>1320</v>
      </c>
      <c r="C106" s="24">
        <f>C19+C35</f>
        <v>3761.4</v>
      </c>
      <c r="D106" s="24">
        <f>D19+D60+D35</f>
        <v>3831</v>
      </c>
      <c r="E106" s="24">
        <f t="shared" si="3"/>
        <v>3834.7999999999997</v>
      </c>
      <c r="F106" s="24">
        <f>F19+F60+F35</f>
        <v>930.8</v>
      </c>
      <c r="G106" s="24">
        <f>G19+G60+G35</f>
        <v>967.3000000000001</v>
      </c>
      <c r="H106" s="24">
        <f>H19+H60+H35</f>
        <v>968.6</v>
      </c>
      <c r="I106" s="24">
        <f>I19+I60+I35</f>
        <v>968.1</v>
      </c>
    </row>
    <row r="107" spans="1:9" ht="15.75">
      <c r="A107" s="4" t="s">
        <v>175</v>
      </c>
      <c r="B107" s="89">
        <v>1330</v>
      </c>
      <c r="C107" s="24">
        <f>C66</f>
        <v>750.6</v>
      </c>
      <c r="D107" s="24">
        <f>D66</f>
        <v>843</v>
      </c>
      <c r="E107" s="24">
        <f>F107+G107+H107+I107</f>
        <v>936</v>
      </c>
      <c r="F107" s="24">
        <f>F70</f>
        <v>234</v>
      </c>
      <c r="G107" s="24">
        <f>G70</f>
        <v>234</v>
      </c>
      <c r="H107" s="24">
        <f>H70</f>
        <v>234</v>
      </c>
      <c r="I107" s="24">
        <f>I70</f>
        <v>234</v>
      </c>
    </row>
    <row r="108" spans="1:9" ht="15.75">
      <c r="A108" s="4" t="s">
        <v>176</v>
      </c>
      <c r="B108" s="89">
        <v>1340</v>
      </c>
      <c r="C108" s="121">
        <v>7047</v>
      </c>
      <c r="D108" s="121">
        <f>D100-D102-D105-D106-D107</f>
        <v>4935.5</v>
      </c>
      <c r="E108" s="24">
        <f t="shared" si="3"/>
        <v>9694.100000000002</v>
      </c>
      <c r="F108" s="121">
        <f>F100-F102-F105-F106-F107</f>
        <v>2422.8500000000013</v>
      </c>
      <c r="G108" s="121">
        <f>G100-G102-G105-G106-G107</f>
        <v>2423.749999999999</v>
      </c>
      <c r="H108" s="121">
        <f>H100-H102-H105-H106-H107</f>
        <v>2423.7500000000005</v>
      </c>
      <c r="I108" s="121">
        <f>I100-I102-I105-I106-I107</f>
        <v>2423.7500000000014</v>
      </c>
    </row>
    <row r="109" spans="1:9" ht="15">
      <c r="A109" s="8" t="s">
        <v>177</v>
      </c>
      <c r="B109" s="90">
        <v>1350</v>
      </c>
      <c r="C109" s="121">
        <f>C102+C105+C106+C107+C108</f>
        <v>31296.100000000002</v>
      </c>
      <c r="D109" s="121">
        <f>D102+D105+D106+D107+D108</f>
        <v>29017.5</v>
      </c>
      <c r="E109" s="24">
        <f t="shared" si="3"/>
        <v>34358.600000000006</v>
      </c>
      <c r="F109" s="121">
        <f>F102+F105+F106+F107+F108</f>
        <v>8439.7</v>
      </c>
      <c r="G109" s="121">
        <f>G102+G105+G106+G107+G108</f>
        <v>8639.6</v>
      </c>
      <c r="H109" s="121">
        <f>H102+H105+H106+H107+H108</f>
        <v>8639.6</v>
      </c>
      <c r="I109" s="121">
        <f>I102+I105+I106+I107+I108</f>
        <v>8639.7</v>
      </c>
    </row>
    <row r="111" spans="1:9" ht="15">
      <c r="A111" s="109" t="s">
        <v>233</v>
      </c>
      <c r="B111" s="30"/>
      <c r="C111" s="150" t="s">
        <v>90</v>
      </c>
      <c r="D111" s="151"/>
      <c r="E111" s="151"/>
      <c r="F111" s="31"/>
      <c r="G111" s="152" t="s">
        <v>232</v>
      </c>
      <c r="H111" s="152"/>
      <c r="I111" s="152"/>
    </row>
    <row r="112" spans="1:9" ht="15">
      <c r="A112" s="33" t="s">
        <v>234</v>
      </c>
      <c r="B112" s="32"/>
      <c r="C112" s="153" t="s">
        <v>92</v>
      </c>
      <c r="D112" s="153"/>
      <c r="E112" s="153"/>
      <c r="F112" s="34"/>
      <c r="G112" s="34" t="s">
        <v>91</v>
      </c>
      <c r="H112" s="16"/>
      <c r="I112" s="35"/>
    </row>
  </sheetData>
  <sheetProtection/>
  <mergeCells count="13">
    <mergeCell ref="C111:E111"/>
    <mergeCell ref="G111:I111"/>
    <mergeCell ref="C112:E112"/>
    <mergeCell ref="A101:I101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C11" sqref="C11"/>
    </sheetView>
  </sheetViews>
  <sheetFormatPr defaultColWidth="9.140625" defaultRowHeight="12.75"/>
  <cols>
    <col min="1" max="1" width="29.00390625" style="16" customWidth="1"/>
    <col min="2" max="2" width="6.00390625" style="16" customWidth="1"/>
    <col min="3" max="3" width="7.7109375" style="16" customWidth="1"/>
    <col min="4" max="4" width="8.00390625" style="16" customWidth="1"/>
    <col min="5" max="5" width="7.7109375" style="16" customWidth="1"/>
    <col min="6" max="9" width="7.00390625" style="16" customWidth="1"/>
    <col min="10" max="16384" width="9.140625" style="16" customWidth="1"/>
  </cols>
  <sheetData>
    <row r="1" spans="7:9" ht="15.75">
      <c r="G1" s="146" t="s">
        <v>156</v>
      </c>
      <c r="H1" s="146"/>
      <c r="I1" s="146"/>
    </row>
    <row r="2" spans="1:9" ht="15.75">
      <c r="A2" s="126" t="s">
        <v>64</v>
      </c>
      <c r="B2" s="126"/>
      <c r="C2" s="126"/>
      <c r="D2" s="126"/>
      <c r="E2" s="126"/>
      <c r="F2" s="126"/>
      <c r="G2" s="126"/>
      <c r="H2" s="126"/>
      <c r="I2" s="126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48" t="s">
        <v>1</v>
      </c>
      <c r="B4" s="127" t="s">
        <v>2</v>
      </c>
      <c r="C4" s="149" t="s">
        <v>245</v>
      </c>
      <c r="D4" s="149" t="s">
        <v>246</v>
      </c>
      <c r="E4" s="149" t="s">
        <v>247</v>
      </c>
      <c r="F4" s="149" t="s">
        <v>3</v>
      </c>
      <c r="G4" s="149"/>
      <c r="H4" s="149"/>
      <c r="I4" s="149"/>
    </row>
    <row r="5" spans="1:9" ht="87" customHeight="1">
      <c r="A5" s="148"/>
      <c r="B5" s="127"/>
      <c r="C5" s="149"/>
      <c r="D5" s="149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55" t="s">
        <v>65</v>
      </c>
      <c r="B7" s="155"/>
      <c r="C7" s="155"/>
      <c r="D7" s="155"/>
      <c r="E7" s="155"/>
      <c r="F7" s="155"/>
      <c r="G7" s="155"/>
      <c r="H7" s="155"/>
      <c r="I7" s="155"/>
    </row>
    <row r="8" spans="1:9" ht="60">
      <c r="A8" s="22" t="s">
        <v>66</v>
      </c>
      <c r="B8" s="5">
        <v>2000</v>
      </c>
      <c r="C8" s="10">
        <v>2891</v>
      </c>
      <c r="D8" s="10">
        <v>3974</v>
      </c>
      <c r="E8" s="10"/>
      <c r="F8" s="10"/>
      <c r="G8" s="10"/>
      <c r="H8" s="10"/>
      <c r="I8" s="10"/>
    </row>
    <row r="9" spans="1:9" ht="60">
      <c r="A9" s="22" t="s">
        <v>67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68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69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70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71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4"/>
      <c r="B15" s="84"/>
      <c r="C15" s="10"/>
      <c r="D15" s="10"/>
      <c r="E15" s="10"/>
      <c r="F15" s="10"/>
      <c r="G15" s="10"/>
      <c r="H15" s="10"/>
      <c r="I15" s="10"/>
    </row>
    <row r="16" spans="1:9" ht="15">
      <c r="A16" s="22" t="s">
        <v>72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60">
      <c r="A19" s="22" t="s">
        <v>73</v>
      </c>
      <c r="B19" s="5">
        <v>2070</v>
      </c>
      <c r="C19" s="10">
        <v>2891</v>
      </c>
      <c r="D19" s="10">
        <v>4700</v>
      </c>
      <c r="E19" s="10"/>
      <c r="F19" s="10"/>
      <c r="G19" s="10"/>
      <c r="H19" s="10"/>
      <c r="I19" s="10"/>
    </row>
    <row r="20" spans="1:9" ht="14.25">
      <c r="A20" s="155" t="s">
        <v>74</v>
      </c>
      <c r="B20" s="155"/>
      <c r="C20" s="155"/>
      <c r="D20" s="155"/>
      <c r="E20" s="155"/>
      <c r="F20" s="155"/>
      <c r="G20" s="155"/>
      <c r="H20" s="155"/>
      <c r="I20" s="155"/>
    </row>
    <row r="21" spans="1:9" ht="60.75" customHeight="1">
      <c r="A21" s="21" t="s">
        <v>75</v>
      </c>
      <c r="B21" s="23">
        <v>2110</v>
      </c>
      <c r="C21" s="24"/>
      <c r="D21" s="24"/>
      <c r="E21" s="24"/>
      <c r="F21" s="24"/>
      <c r="G21" s="24"/>
      <c r="H21" s="24"/>
      <c r="I21" s="24"/>
    </row>
    <row r="22" spans="1:9" ht="29.25" customHeight="1">
      <c r="A22" s="4" t="s">
        <v>76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157</v>
      </c>
      <c r="B23" s="5">
        <v>2112</v>
      </c>
      <c r="C23" s="10"/>
      <c r="D23" s="10"/>
      <c r="E23" s="10"/>
      <c r="F23" s="10"/>
      <c r="G23" s="10"/>
      <c r="H23" s="10"/>
      <c r="I23" s="10"/>
    </row>
    <row r="24" spans="1:9" ht="45" customHeight="1">
      <c r="A24" s="22" t="s">
        <v>158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77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78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79</v>
      </c>
      <c r="B27" s="20">
        <v>2116</v>
      </c>
      <c r="C27" s="24"/>
      <c r="D27" s="24"/>
      <c r="E27" s="10"/>
      <c r="F27" s="24"/>
      <c r="G27" s="24"/>
      <c r="H27" s="24"/>
      <c r="I27" s="24"/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80</v>
      </c>
      <c r="B30" s="25">
        <v>2120</v>
      </c>
      <c r="C30" s="24">
        <f aca="true" t="shared" si="0" ref="C30:I30">C31+C32+C33+C34</f>
        <v>3172</v>
      </c>
      <c r="D30" s="24">
        <f t="shared" si="0"/>
        <v>3156</v>
      </c>
      <c r="E30" s="24">
        <f t="shared" si="0"/>
        <v>3155.2199999999993</v>
      </c>
      <c r="F30" s="24">
        <f t="shared" si="0"/>
        <v>765.6119999999999</v>
      </c>
      <c r="G30" s="24">
        <f t="shared" si="0"/>
        <v>795.7260000000001</v>
      </c>
      <c r="H30" s="24">
        <f t="shared" si="0"/>
        <v>797.5799999999999</v>
      </c>
      <c r="I30" s="24">
        <f t="shared" si="0"/>
        <v>796.3019999999999</v>
      </c>
    </row>
    <row r="31" spans="1:9" ht="30" customHeight="1">
      <c r="A31" s="22" t="s">
        <v>78</v>
      </c>
      <c r="B31" s="20">
        <v>2121</v>
      </c>
      <c r="C31" s="10">
        <v>3172</v>
      </c>
      <c r="D31" s="10">
        <v>3156</v>
      </c>
      <c r="E31" s="10">
        <f>F31+G31+H31+I31</f>
        <v>3155.2199999999993</v>
      </c>
      <c r="F31" s="10">
        <f>'І Фін результат'!F105*18%</f>
        <v>765.6119999999999</v>
      </c>
      <c r="G31" s="10">
        <f>'І Фін результат'!G105*18%</f>
        <v>795.7260000000001</v>
      </c>
      <c r="H31" s="10">
        <f>'І Фін результат'!H105*18%</f>
        <v>797.5799999999999</v>
      </c>
      <c r="I31" s="10">
        <f>'І Фін результат'!I105*18%</f>
        <v>796.3019999999999</v>
      </c>
    </row>
    <row r="32" spans="1:9" ht="15">
      <c r="A32" s="22" t="s">
        <v>81</v>
      </c>
      <c r="B32" s="20">
        <v>2122</v>
      </c>
      <c r="C32" s="10"/>
      <c r="D32" s="10"/>
      <c r="E32" s="10"/>
      <c r="F32" s="10"/>
      <c r="G32" s="10"/>
      <c r="H32" s="10"/>
      <c r="I32" s="10"/>
    </row>
    <row r="33" spans="1:9" ht="15">
      <c r="A33" s="22" t="s">
        <v>82</v>
      </c>
      <c r="B33" s="20">
        <v>2123</v>
      </c>
      <c r="C33" s="10"/>
      <c r="D33" s="10"/>
      <c r="E33" s="10"/>
      <c r="F33" s="10"/>
      <c r="G33" s="10"/>
      <c r="H33" s="10"/>
      <c r="I33" s="10"/>
    </row>
    <row r="34" spans="1:9" ht="30">
      <c r="A34" s="22" t="s">
        <v>79</v>
      </c>
      <c r="B34" s="20">
        <v>2124</v>
      </c>
      <c r="C34" s="10"/>
      <c r="D34" s="10"/>
      <c r="E34" s="10"/>
      <c r="F34" s="10"/>
      <c r="G34" s="10"/>
      <c r="H34" s="10"/>
      <c r="I34" s="10"/>
    </row>
    <row r="35" spans="1:9" ht="15">
      <c r="A35" s="22"/>
      <c r="B35" s="20"/>
      <c r="C35" s="10"/>
      <c r="D35" s="10"/>
      <c r="E35" s="10"/>
      <c r="F35" s="10"/>
      <c r="G35" s="10"/>
      <c r="H35" s="10"/>
      <c r="I35" s="10"/>
    </row>
    <row r="36" spans="1:9" ht="15">
      <c r="A36" s="22"/>
      <c r="B36" s="20"/>
      <c r="C36" s="10"/>
      <c r="D36" s="10"/>
      <c r="E36" s="10"/>
      <c r="F36" s="10"/>
      <c r="G36" s="10"/>
      <c r="H36" s="10"/>
      <c r="I36" s="10"/>
    </row>
    <row r="37" spans="1:9" ht="57">
      <c r="A37" s="21" t="s">
        <v>83</v>
      </c>
      <c r="B37" s="25">
        <v>2130</v>
      </c>
      <c r="C37" s="24">
        <f aca="true" t="shared" si="1" ref="C37:I37">C38+C39+C40+C41</f>
        <v>4025</v>
      </c>
      <c r="D37" s="24">
        <f t="shared" si="1"/>
        <v>4092.7000000000003</v>
      </c>
      <c r="E37" s="24">
        <f t="shared" si="1"/>
        <v>4097.735</v>
      </c>
      <c r="F37" s="24">
        <f t="shared" si="1"/>
        <v>994.601</v>
      </c>
      <c r="G37" s="24">
        <f t="shared" si="1"/>
        <v>1033.6105</v>
      </c>
      <c r="H37" s="24">
        <f t="shared" si="1"/>
        <v>1035.065</v>
      </c>
      <c r="I37" s="24">
        <f t="shared" si="1"/>
        <v>1034.4585</v>
      </c>
    </row>
    <row r="38" spans="1:9" ht="15">
      <c r="A38" s="22" t="s">
        <v>84</v>
      </c>
      <c r="B38" s="20">
        <v>2131</v>
      </c>
      <c r="C38" s="10"/>
      <c r="D38" s="10"/>
      <c r="E38" s="10"/>
      <c r="F38" s="10"/>
      <c r="G38" s="10"/>
      <c r="H38" s="10"/>
      <c r="I38" s="10"/>
    </row>
    <row r="39" spans="1:9" ht="45">
      <c r="A39" s="22" t="s">
        <v>85</v>
      </c>
      <c r="B39" s="20">
        <v>2132</v>
      </c>
      <c r="C39" s="10">
        <v>3761</v>
      </c>
      <c r="D39" s="10">
        <v>3831.3</v>
      </c>
      <c r="E39" s="10">
        <f>F39+G39+H39+I39</f>
        <v>3834.7999999999997</v>
      </c>
      <c r="F39" s="10">
        <f>'І Фін результат'!F106</f>
        <v>930.8</v>
      </c>
      <c r="G39" s="10">
        <f>'І Фін результат'!G106</f>
        <v>967.3000000000001</v>
      </c>
      <c r="H39" s="10">
        <f>'І Фін результат'!H106</f>
        <v>968.6</v>
      </c>
      <c r="I39" s="10">
        <f>'І Фін результат'!I106</f>
        <v>968.1</v>
      </c>
    </row>
    <row r="40" spans="1:9" ht="30">
      <c r="A40" s="22" t="s">
        <v>86</v>
      </c>
      <c r="B40" s="20">
        <v>2133</v>
      </c>
      <c r="C40" s="10"/>
      <c r="D40" s="10"/>
      <c r="E40" s="10"/>
      <c r="F40" s="10"/>
      <c r="G40" s="10"/>
      <c r="H40" s="10"/>
      <c r="I40" s="10"/>
    </row>
    <row r="41" spans="1:9" ht="15">
      <c r="A41" s="22" t="s">
        <v>237</v>
      </c>
      <c r="B41" s="20">
        <v>2134</v>
      </c>
      <c r="C41" s="10">
        <v>264</v>
      </c>
      <c r="D41" s="10">
        <v>261.4</v>
      </c>
      <c r="E41" s="10">
        <f>F41+G41+H41+I41</f>
        <v>262.935</v>
      </c>
      <c r="F41" s="10">
        <f>'І Фін результат'!F105*1.5%</f>
        <v>63.800999999999995</v>
      </c>
      <c r="G41" s="10">
        <f>'І Фін результат'!G105*1.5%</f>
        <v>66.3105</v>
      </c>
      <c r="H41" s="10">
        <f>'І Фін результат'!H105*1.5%</f>
        <v>66.465</v>
      </c>
      <c r="I41" s="10">
        <f>'І Фін результат'!I105*1.5%</f>
        <v>66.35849999999999</v>
      </c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28.5">
      <c r="A43" s="21" t="s">
        <v>87</v>
      </c>
      <c r="B43" s="25">
        <v>2140</v>
      </c>
      <c r="C43" s="24"/>
      <c r="D43" s="24"/>
      <c r="E43" s="24"/>
      <c r="F43" s="24"/>
      <c r="G43" s="24"/>
      <c r="H43" s="24"/>
      <c r="I43" s="24"/>
    </row>
    <row r="44" spans="1:9" ht="90">
      <c r="A44" s="22" t="s">
        <v>88</v>
      </c>
      <c r="B44" s="20">
        <v>2141</v>
      </c>
      <c r="C44" s="10"/>
      <c r="D44" s="10"/>
      <c r="E44" s="10"/>
      <c r="F44" s="10"/>
      <c r="G44" s="10"/>
      <c r="H44" s="10"/>
      <c r="I44" s="10"/>
    </row>
    <row r="45" spans="1:9" ht="30">
      <c r="A45" s="22" t="s">
        <v>89</v>
      </c>
      <c r="B45" s="20">
        <v>2142</v>
      </c>
      <c r="C45" s="10"/>
      <c r="D45" s="10"/>
      <c r="E45" s="10"/>
      <c r="F45" s="10"/>
      <c r="G45" s="10"/>
      <c r="H45" s="10"/>
      <c r="I45" s="10"/>
    </row>
    <row r="46" spans="1:9" ht="15">
      <c r="A46" s="22"/>
      <c r="B46" s="20"/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 customHeight="1">
      <c r="A51" s="109" t="s">
        <v>233</v>
      </c>
      <c r="B51" s="30"/>
      <c r="C51" s="150" t="s">
        <v>90</v>
      </c>
      <c r="D51" s="151"/>
      <c r="E51" s="151"/>
      <c r="F51" s="31"/>
      <c r="G51" s="152" t="s">
        <v>232</v>
      </c>
      <c r="H51" s="152"/>
      <c r="I51" s="152"/>
    </row>
    <row r="52" spans="1:9" ht="15">
      <c r="A52" s="33" t="s">
        <v>234</v>
      </c>
      <c r="B52" s="32"/>
      <c r="C52" s="153" t="s">
        <v>92</v>
      </c>
      <c r="D52" s="153"/>
      <c r="E52" s="153"/>
      <c r="F52" s="34"/>
      <c r="G52" s="34" t="s">
        <v>91</v>
      </c>
      <c r="I52" s="35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A7:I7"/>
    <mergeCell ref="A20:I20"/>
    <mergeCell ref="C51:E51"/>
    <mergeCell ref="G51:I5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7.8515625" style="16" customWidth="1"/>
    <col min="2" max="2" width="6.421875" style="16" customWidth="1"/>
    <col min="3" max="3" width="8.00390625" style="16" customWidth="1"/>
    <col min="4" max="4" width="8.28125" style="16" customWidth="1"/>
    <col min="5" max="5" width="8.421875" style="16" customWidth="1"/>
    <col min="6" max="9" width="7.00390625" style="16" customWidth="1"/>
    <col min="10" max="16384" width="9.140625" style="16" customWidth="1"/>
  </cols>
  <sheetData>
    <row r="1" spans="7:9" ht="15.75">
      <c r="G1" s="146" t="s">
        <v>159</v>
      </c>
      <c r="H1" s="146"/>
      <c r="I1" s="146"/>
    </row>
    <row r="2" spans="1:9" ht="15.75">
      <c r="A2" s="131" t="s">
        <v>160</v>
      </c>
      <c r="B2" s="131"/>
      <c r="C2" s="131"/>
      <c r="D2" s="131"/>
      <c r="E2" s="131"/>
      <c r="F2" s="131"/>
      <c r="G2" s="131"/>
      <c r="H2" s="131"/>
      <c r="I2" s="131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32" t="s">
        <v>1</v>
      </c>
      <c r="B4" s="134" t="s">
        <v>93</v>
      </c>
      <c r="C4" s="149" t="s">
        <v>245</v>
      </c>
      <c r="D4" s="149" t="s">
        <v>246</v>
      </c>
      <c r="E4" s="149" t="s">
        <v>247</v>
      </c>
      <c r="F4" s="149" t="s">
        <v>3</v>
      </c>
      <c r="G4" s="149"/>
      <c r="H4" s="149"/>
      <c r="I4" s="149"/>
    </row>
    <row r="5" spans="1:9" ht="69" customHeight="1">
      <c r="A5" s="133"/>
      <c r="B5" s="134"/>
      <c r="C5" s="149"/>
      <c r="D5" s="149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9.5" customHeight="1">
      <c r="A7" s="128" t="s">
        <v>94</v>
      </c>
      <c r="B7" s="129"/>
      <c r="C7" s="129"/>
      <c r="D7" s="129"/>
      <c r="E7" s="129"/>
      <c r="F7" s="129"/>
      <c r="G7" s="129"/>
      <c r="H7" s="129"/>
      <c r="I7" s="130"/>
    </row>
    <row r="8" spans="1:9" ht="42.75">
      <c r="A8" s="37" t="s">
        <v>95</v>
      </c>
      <c r="B8" s="38">
        <v>3000</v>
      </c>
      <c r="C8" s="24">
        <f>C9+C12+C15</f>
        <v>26273.7</v>
      </c>
      <c r="D8" s="24">
        <f>D9+D12+D15</f>
        <v>26378</v>
      </c>
      <c r="E8" s="24">
        <f>F8+G8+H8+I8</f>
        <v>27002.600000000002</v>
      </c>
      <c r="F8" s="24">
        <f>F9+F12+F15</f>
        <v>6750.7</v>
      </c>
      <c r="G8" s="24">
        <f>G9+G12+G15</f>
        <v>6750.6</v>
      </c>
      <c r="H8" s="24">
        <f>H9+H12+H15</f>
        <v>6750.6</v>
      </c>
      <c r="I8" s="24">
        <f>I9+I12+I15</f>
        <v>6750.7</v>
      </c>
    </row>
    <row r="9" spans="1:9" ht="44.25" customHeight="1">
      <c r="A9" s="106" t="s">
        <v>253</v>
      </c>
      <c r="B9" s="9">
        <v>3010</v>
      </c>
      <c r="C9" s="10">
        <v>24068.1</v>
      </c>
      <c r="D9" s="10">
        <v>23631</v>
      </c>
      <c r="E9" s="10">
        <v>23600</v>
      </c>
      <c r="F9" s="10">
        <v>5900</v>
      </c>
      <c r="G9" s="10">
        <v>5900</v>
      </c>
      <c r="H9" s="10">
        <v>5900</v>
      </c>
      <c r="I9" s="10">
        <v>5900</v>
      </c>
    </row>
    <row r="10" spans="1:9" ht="25.5">
      <c r="A10" s="106" t="s">
        <v>96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106" t="s">
        <v>97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73.5" customHeight="1">
      <c r="A12" s="106" t="s">
        <v>254</v>
      </c>
      <c r="B12" s="9">
        <v>3030</v>
      </c>
      <c r="C12" s="10">
        <v>1964.2</v>
      </c>
      <c r="D12" s="10">
        <v>2343</v>
      </c>
      <c r="E12" s="10">
        <v>2842.6000000000004</v>
      </c>
      <c r="F12" s="10">
        <v>710.7</v>
      </c>
      <c r="G12" s="10">
        <v>710.6</v>
      </c>
      <c r="H12" s="10">
        <v>710.6</v>
      </c>
      <c r="I12" s="10">
        <v>710.7</v>
      </c>
    </row>
    <row r="13" spans="1:9" ht="28.5" customHeight="1">
      <c r="A13" s="106" t="s">
        <v>98</v>
      </c>
      <c r="B13" s="9">
        <v>3040</v>
      </c>
      <c r="C13" s="10"/>
      <c r="D13" s="10"/>
      <c r="E13" s="10"/>
      <c r="F13" s="10"/>
      <c r="G13" s="10"/>
      <c r="H13" s="10"/>
      <c r="I13" s="10"/>
    </row>
    <row r="14" spans="1:9" ht="40.5" customHeight="1">
      <c r="A14" s="106" t="s">
        <v>161</v>
      </c>
      <c r="B14" s="9">
        <v>3050</v>
      </c>
      <c r="C14" s="10"/>
      <c r="D14" s="10"/>
      <c r="E14" s="10"/>
      <c r="F14" s="10"/>
      <c r="G14" s="10"/>
      <c r="H14" s="10"/>
      <c r="I14" s="10"/>
    </row>
    <row r="15" spans="1:9" ht="16.5" customHeight="1">
      <c r="A15" s="106" t="s">
        <v>255</v>
      </c>
      <c r="B15" s="9">
        <v>3060</v>
      </c>
      <c r="C15" s="24">
        <f aca="true" t="shared" si="0" ref="C15:I15">C16+C17+C18+C19</f>
        <v>241.4</v>
      </c>
      <c r="D15" s="24">
        <f t="shared" si="0"/>
        <v>404</v>
      </c>
      <c r="E15" s="24">
        <f>F15+G15+H15+I15</f>
        <v>560</v>
      </c>
      <c r="F15" s="24">
        <f>F16+F17+F18+F19</f>
        <v>140</v>
      </c>
      <c r="G15" s="24">
        <f t="shared" si="0"/>
        <v>140</v>
      </c>
      <c r="H15" s="24">
        <f t="shared" si="0"/>
        <v>140</v>
      </c>
      <c r="I15" s="24">
        <f t="shared" si="0"/>
        <v>140</v>
      </c>
    </row>
    <row r="16" spans="1:9" ht="25.5">
      <c r="A16" s="113" t="s">
        <v>194</v>
      </c>
      <c r="B16" s="9" t="s">
        <v>238</v>
      </c>
      <c r="C16" s="10">
        <v>0</v>
      </c>
      <c r="D16" s="10">
        <v>4</v>
      </c>
      <c r="E16" s="10">
        <f>F16+G16+H16+I16</f>
        <v>0</v>
      </c>
      <c r="F16" s="10"/>
      <c r="G16" s="10"/>
      <c r="H16" s="10"/>
      <c r="I16" s="10"/>
    </row>
    <row r="17" spans="1:9" ht="25.5">
      <c r="A17" s="113" t="s">
        <v>194</v>
      </c>
      <c r="B17" s="9" t="s">
        <v>239</v>
      </c>
      <c r="C17" s="10">
        <v>0</v>
      </c>
      <c r="D17" s="10"/>
      <c r="E17" s="10"/>
      <c r="F17" s="10"/>
      <c r="G17" s="10"/>
      <c r="H17" s="10"/>
      <c r="I17" s="10"/>
    </row>
    <row r="18" spans="1:9" ht="15">
      <c r="A18" s="123" t="s">
        <v>193</v>
      </c>
      <c r="B18" s="9" t="s">
        <v>240</v>
      </c>
      <c r="C18" s="10">
        <v>241.4</v>
      </c>
      <c r="D18" s="10">
        <v>400</v>
      </c>
      <c r="E18" s="10">
        <f>F18+G18+H18+I18</f>
        <v>560</v>
      </c>
      <c r="F18" s="10">
        <v>140</v>
      </c>
      <c r="G18" s="10">
        <v>140</v>
      </c>
      <c r="H18" s="10">
        <v>140</v>
      </c>
      <c r="I18" s="10">
        <v>140</v>
      </c>
    </row>
    <row r="19" spans="1:9" ht="25.5">
      <c r="A19" s="113" t="s">
        <v>252</v>
      </c>
      <c r="B19" s="9" t="s">
        <v>241</v>
      </c>
      <c r="C19" s="10"/>
      <c r="D19" s="10"/>
      <c r="E19" s="10"/>
      <c r="F19" s="10"/>
      <c r="G19" s="10"/>
      <c r="H19" s="10"/>
      <c r="I19" s="10"/>
    </row>
    <row r="20" spans="1:9" ht="42.75">
      <c r="A20" s="8" t="s">
        <v>99</v>
      </c>
      <c r="B20" s="11">
        <v>3100</v>
      </c>
      <c r="C20" s="24">
        <f aca="true" t="shared" si="1" ref="C20:I20">C21+C22+C24+C34</f>
        <v>26044</v>
      </c>
      <c r="D20" s="24">
        <f t="shared" si="1"/>
        <v>26354.8</v>
      </c>
      <c r="E20" s="24">
        <f t="shared" si="1"/>
        <v>30202.6</v>
      </c>
      <c r="F20" s="24">
        <f>F21+F22+F24+F34</f>
        <v>7400.699999999999</v>
      </c>
      <c r="G20" s="24">
        <f t="shared" si="1"/>
        <v>7600.600000000001</v>
      </c>
      <c r="H20" s="24">
        <f t="shared" si="1"/>
        <v>7600.6</v>
      </c>
      <c r="I20" s="24">
        <f t="shared" si="1"/>
        <v>7600.700000000001</v>
      </c>
    </row>
    <row r="21" spans="1:9" ht="25.5">
      <c r="A21" s="106" t="s">
        <v>100</v>
      </c>
      <c r="B21" s="9">
        <v>3110</v>
      </c>
      <c r="C21" s="10">
        <v>4793</v>
      </c>
      <c r="D21" s="10">
        <v>5097.5</v>
      </c>
      <c r="E21" s="10">
        <f>F21+G21+H21+I21</f>
        <v>8838.800000000001</v>
      </c>
      <c r="F21" s="10">
        <f>'І Фін результат'!F15+'І Фін результат'!F26-'І Фін результат'!F34-'І Фін результат'!F35-'І Фін результат'!F55+'І Фін результат'!F71</f>
        <v>2216.5</v>
      </c>
      <c r="G21" s="10">
        <f>'І Фін результат'!G15+'І Фін результат'!G26-'І Фін результат'!G34-'І Фін результат'!G35-'І Фін результат'!G55+'І Фін результат'!G71</f>
        <v>2212.6000000000004</v>
      </c>
      <c r="H21" s="10">
        <f>'І Фін результат'!H15+'І Фін результат'!H26-'І Фін результат'!H34-'І Фін результат'!H35-'І Фін результат'!H55+'І Фін результат'!H71</f>
        <v>2201</v>
      </c>
      <c r="I21" s="10">
        <f>'І Фін результат'!I15+'І Фін результат'!I26-'І Фін результат'!I34-'І Фін результат'!I35-'І Фін результат'!I55+'І Фін результат'!I71</f>
        <v>2208.7000000000003</v>
      </c>
    </row>
    <row r="22" spans="1:9" ht="15">
      <c r="A22" s="106" t="s">
        <v>101</v>
      </c>
      <c r="B22" s="9">
        <v>3120</v>
      </c>
      <c r="C22" s="10">
        <v>14054</v>
      </c>
      <c r="D22" s="10">
        <v>14008.61</v>
      </c>
      <c r="E22" s="10">
        <f>F22+G22+H22+I22</f>
        <v>14110.845</v>
      </c>
      <c r="F22" s="10">
        <f>'І Фін результат'!F105-F27-F31</f>
        <v>3423.9869999999996</v>
      </c>
      <c r="G22" s="10">
        <f>'І Фін результат'!G105-G27-G31</f>
        <v>3558.6635000000006</v>
      </c>
      <c r="H22" s="10">
        <f>'І Фін результат'!H105-H27-H31</f>
        <v>3566.955</v>
      </c>
      <c r="I22" s="10">
        <f>'І Фін результат'!I105-I27-I31</f>
        <v>3561.2395</v>
      </c>
    </row>
    <row r="23" spans="1:9" ht="38.25">
      <c r="A23" s="106" t="s">
        <v>162</v>
      </c>
      <c r="B23" s="9">
        <v>3130</v>
      </c>
      <c r="C23" s="10"/>
      <c r="D23" s="10"/>
      <c r="E23" s="10">
        <f aca="true" t="shared" si="2" ref="E23:E32">F23+G23+H23+I23</f>
        <v>0</v>
      </c>
      <c r="F23" s="10"/>
      <c r="G23" s="10"/>
      <c r="H23" s="10"/>
      <c r="I23" s="10"/>
    </row>
    <row r="24" spans="1:9" ht="38.25">
      <c r="A24" s="106" t="s">
        <v>102</v>
      </c>
      <c r="B24" s="9">
        <v>3140</v>
      </c>
      <c r="C24" s="10">
        <v>7197</v>
      </c>
      <c r="D24" s="10">
        <v>7248.69</v>
      </c>
      <c r="E24" s="10">
        <f t="shared" si="2"/>
        <v>7252.955</v>
      </c>
      <c r="F24" s="10">
        <f>F27+F31+F32</f>
        <v>1760.2129999999997</v>
      </c>
      <c r="G24" s="10">
        <f>G27+G31+G32</f>
        <v>1829.3365000000003</v>
      </c>
      <c r="H24" s="10">
        <f>H27+H31+H32</f>
        <v>1832.645</v>
      </c>
      <c r="I24" s="10">
        <f>I27+I31+I32</f>
        <v>1830.7604999999999</v>
      </c>
    </row>
    <row r="25" spans="1:9" ht="15" customHeight="1">
      <c r="A25" s="106" t="s">
        <v>121</v>
      </c>
      <c r="B25" s="5">
        <v>3141</v>
      </c>
      <c r="C25" s="10"/>
      <c r="D25" s="10"/>
      <c r="E25" s="10">
        <f t="shared" si="2"/>
        <v>0</v>
      </c>
      <c r="F25" s="10"/>
      <c r="G25" s="10"/>
      <c r="H25" s="10"/>
      <c r="I25" s="10"/>
    </row>
    <row r="26" spans="1:9" ht="15">
      <c r="A26" s="106" t="s">
        <v>103</v>
      </c>
      <c r="B26" s="5">
        <v>3142</v>
      </c>
      <c r="C26" s="10"/>
      <c r="D26" s="10"/>
      <c r="E26" s="10">
        <f t="shared" si="2"/>
        <v>0</v>
      </c>
      <c r="F26" s="10"/>
      <c r="G26" s="10"/>
      <c r="H26" s="10"/>
      <c r="I26" s="10"/>
    </row>
    <row r="27" spans="1:9" ht="15">
      <c r="A27" s="106" t="s">
        <v>78</v>
      </c>
      <c r="B27" s="5">
        <v>3143</v>
      </c>
      <c r="C27" s="10">
        <v>3172</v>
      </c>
      <c r="D27" s="10">
        <v>3156</v>
      </c>
      <c r="E27" s="10">
        <f t="shared" si="2"/>
        <v>3155.2199999999993</v>
      </c>
      <c r="F27" s="10">
        <f>'ІІ Розр з бюджетом'!F31</f>
        <v>765.6119999999999</v>
      </c>
      <c r="G27" s="10">
        <f>'ІІ Розр з бюджетом'!G31</f>
        <v>795.7260000000001</v>
      </c>
      <c r="H27" s="10">
        <f>'ІІ Розр з бюджетом'!H31</f>
        <v>797.5799999999999</v>
      </c>
      <c r="I27" s="10">
        <f>'ІІ Розр з бюджетом'!I31</f>
        <v>796.3019999999999</v>
      </c>
    </row>
    <row r="28" spans="1:9" ht="28.5" customHeight="1">
      <c r="A28" s="106" t="s">
        <v>104</v>
      </c>
      <c r="B28" s="5">
        <v>3144</v>
      </c>
      <c r="C28" s="10"/>
      <c r="D28" s="10"/>
      <c r="E28" s="10">
        <f t="shared" si="2"/>
        <v>0</v>
      </c>
      <c r="F28" s="10"/>
      <c r="G28" s="10"/>
      <c r="H28" s="10"/>
      <c r="I28" s="10"/>
    </row>
    <row r="29" spans="1:9" ht="30" customHeight="1">
      <c r="A29" s="106" t="s">
        <v>163</v>
      </c>
      <c r="B29" s="5" t="s">
        <v>178</v>
      </c>
      <c r="C29" s="10"/>
      <c r="D29" s="10"/>
      <c r="E29" s="10">
        <f t="shared" si="2"/>
        <v>0</v>
      </c>
      <c r="F29" s="10"/>
      <c r="G29" s="10"/>
      <c r="H29" s="10"/>
      <c r="I29" s="10"/>
    </row>
    <row r="30" spans="1:9" ht="15">
      <c r="A30" s="106" t="s">
        <v>105</v>
      </c>
      <c r="B30" s="5">
        <v>3150</v>
      </c>
      <c r="C30" s="10"/>
      <c r="D30" s="10"/>
      <c r="E30" s="10">
        <f t="shared" si="2"/>
        <v>0</v>
      </c>
      <c r="F30" s="10"/>
      <c r="G30" s="10"/>
      <c r="H30" s="10"/>
      <c r="I30" s="10"/>
    </row>
    <row r="31" spans="1:9" ht="15">
      <c r="A31" s="124" t="s">
        <v>237</v>
      </c>
      <c r="B31" s="5"/>
      <c r="C31" s="10">
        <v>264</v>
      </c>
      <c r="D31" s="10">
        <v>261.39</v>
      </c>
      <c r="E31" s="10">
        <f t="shared" si="2"/>
        <v>262.935</v>
      </c>
      <c r="F31" s="10">
        <f>'ІІ Розр з бюджетом'!F41</f>
        <v>63.800999999999995</v>
      </c>
      <c r="G31" s="10">
        <f>'ІІ Розр з бюджетом'!G41</f>
        <v>66.3105</v>
      </c>
      <c r="H31" s="10">
        <f>'ІІ Розр з бюджетом'!H41</f>
        <v>66.465</v>
      </c>
      <c r="I31" s="10">
        <f>'ІІ Розр з бюджетом'!I41</f>
        <v>66.35849999999999</v>
      </c>
    </row>
    <row r="32" spans="1:9" ht="15">
      <c r="A32" s="106" t="s">
        <v>15</v>
      </c>
      <c r="B32" s="5"/>
      <c r="C32" s="10">
        <v>3761</v>
      </c>
      <c r="D32" s="10">
        <v>3831.3</v>
      </c>
      <c r="E32" s="10">
        <f t="shared" si="2"/>
        <v>3834.7999999999997</v>
      </c>
      <c r="F32" s="10">
        <f>'ІІ Розр з бюджетом'!F39</f>
        <v>930.8</v>
      </c>
      <c r="G32" s="10">
        <f>'ІІ Розр з бюджетом'!G39</f>
        <v>967.3000000000001</v>
      </c>
      <c r="H32" s="10">
        <f>'ІІ Розр з бюджетом'!H39</f>
        <v>968.6</v>
      </c>
      <c r="I32" s="10">
        <f>'ІІ Розр з бюджетом'!I39</f>
        <v>968.1</v>
      </c>
    </row>
    <row r="33" spans="1:9" ht="15">
      <c r="A33" s="106" t="s">
        <v>106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15">
      <c r="A34" s="106" t="s">
        <v>18</v>
      </c>
      <c r="B34" s="9">
        <v>3170</v>
      </c>
      <c r="C34" s="24"/>
      <c r="D34" s="10"/>
      <c r="E34" s="10"/>
      <c r="F34" s="10"/>
      <c r="G34" s="10"/>
      <c r="H34" s="10"/>
      <c r="I34" s="10"/>
    </row>
    <row r="35" spans="1:9" ht="28.5">
      <c r="A35" s="8" t="s">
        <v>107</v>
      </c>
      <c r="B35" s="11">
        <v>3195</v>
      </c>
      <c r="C35" s="24"/>
      <c r="D35" s="24"/>
      <c r="E35" s="24"/>
      <c r="F35" s="24"/>
      <c r="G35" s="24"/>
      <c r="H35" s="24"/>
      <c r="I35" s="24"/>
    </row>
    <row r="36" spans="1:9" ht="19.5" customHeight="1">
      <c r="A36" s="128" t="s">
        <v>108</v>
      </c>
      <c r="B36" s="129"/>
      <c r="C36" s="129"/>
      <c r="D36" s="129"/>
      <c r="E36" s="129"/>
      <c r="F36" s="129"/>
      <c r="G36" s="129"/>
      <c r="H36" s="129"/>
      <c r="I36" s="130"/>
    </row>
    <row r="37" spans="1:9" ht="43.5" customHeight="1">
      <c r="A37" s="37" t="s">
        <v>109</v>
      </c>
      <c r="B37" s="38">
        <v>3200</v>
      </c>
      <c r="C37" s="24"/>
      <c r="D37" s="24"/>
      <c r="E37" s="24"/>
      <c r="F37" s="24"/>
      <c r="G37" s="24"/>
      <c r="H37" s="24"/>
      <c r="I37" s="24"/>
    </row>
    <row r="38" spans="1:9" ht="30">
      <c r="A38" s="4" t="s">
        <v>110</v>
      </c>
      <c r="B38" s="5">
        <v>3210</v>
      </c>
      <c r="C38" s="10"/>
      <c r="D38" s="10"/>
      <c r="E38" s="10"/>
      <c r="F38" s="10"/>
      <c r="G38" s="10"/>
      <c r="H38" s="10"/>
      <c r="I38" s="10"/>
    </row>
    <row r="39" spans="1:9" ht="30">
      <c r="A39" s="4" t="s">
        <v>111</v>
      </c>
      <c r="B39" s="9">
        <v>3220</v>
      </c>
      <c r="C39" s="10"/>
      <c r="D39" s="10"/>
      <c r="E39" s="10"/>
      <c r="F39" s="10"/>
      <c r="G39" s="10"/>
      <c r="H39" s="10"/>
      <c r="I39" s="10"/>
    </row>
    <row r="40" spans="1:9" ht="28.5" customHeight="1">
      <c r="A40" s="4" t="s">
        <v>117</v>
      </c>
      <c r="B40" s="9">
        <v>3230</v>
      </c>
      <c r="C40" s="10"/>
      <c r="D40" s="10"/>
      <c r="E40" s="10"/>
      <c r="F40" s="10"/>
      <c r="G40" s="10"/>
      <c r="H40" s="10"/>
      <c r="I40" s="10"/>
    </row>
    <row r="41" spans="1:9" ht="33" customHeight="1">
      <c r="A41" s="8" t="s">
        <v>112</v>
      </c>
      <c r="B41" s="11">
        <v>3255</v>
      </c>
      <c r="C41" s="24">
        <f>C42+C43</f>
        <v>844</v>
      </c>
      <c r="D41" s="24">
        <f>D42</f>
        <v>493</v>
      </c>
      <c r="E41" s="24">
        <f>F41+G41+H41+I41</f>
        <v>654</v>
      </c>
      <c r="F41" s="24">
        <f>F42+F43</f>
        <v>173.5</v>
      </c>
      <c r="G41" s="24">
        <f>G42+G43</f>
        <v>163.5</v>
      </c>
      <c r="H41" s="24">
        <f>H42+H43</f>
        <v>163.5</v>
      </c>
      <c r="I41" s="24">
        <f>I42+I43</f>
        <v>153.5</v>
      </c>
    </row>
    <row r="42" spans="1:9" ht="44.25" customHeight="1">
      <c r="A42" s="4" t="s">
        <v>118</v>
      </c>
      <c r="B42" s="9">
        <v>3260</v>
      </c>
      <c r="C42" s="10">
        <v>684</v>
      </c>
      <c r="D42" s="10">
        <v>493</v>
      </c>
      <c r="E42" s="10">
        <f>F42+G42+H42+I42</f>
        <v>574</v>
      </c>
      <c r="F42" s="10">
        <f>55+98.5</f>
        <v>153.5</v>
      </c>
      <c r="G42" s="10">
        <f>45+98.5</f>
        <v>143.5</v>
      </c>
      <c r="H42" s="10">
        <f>45+98.5</f>
        <v>143.5</v>
      </c>
      <c r="I42" s="10">
        <f>35+98.5</f>
        <v>133.5</v>
      </c>
    </row>
    <row r="43" spans="1:9" ht="42" customHeight="1">
      <c r="A43" s="4" t="s">
        <v>127</v>
      </c>
      <c r="B43" s="9"/>
      <c r="C43" s="10">
        <v>160</v>
      </c>
      <c r="D43" s="10"/>
      <c r="E43" s="10">
        <f>F43+G43+H43+I43</f>
        <v>80</v>
      </c>
      <c r="F43" s="10">
        <v>20</v>
      </c>
      <c r="G43" s="10">
        <v>20</v>
      </c>
      <c r="H43" s="10">
        <v>20</v>
      </c>
      <c r="I43" s="10">
        <v>20</v>
      </c>
    </row>
    <row r="44" spans="1:9" ht="15" customHeight="1">
      <c r="A44" s="4"/>
      <c r="B44" s="9"/>
      <c r="C44" s="10"/>
      <c r="D44" s="10"/>
      <c r="E44" s="10"/>
      <c r="F44" s="10"/>
      <c r="G44" s="10"/>
      <c r="H44" s="10"/>
      <c r="I44" s="10"/>
    </row>
    <row r="45" spans="1:9" ht="30">
      <c r="A45" s="4" t="s">
        <v>119</v>
      </c>
      <c r="B45" s="9">
        <v>3265</v>
      </c>
      <c r="C45" s="10"/>
      <c r="D45" s="10"/>
      <c r="E45" s="10"/>
      <c r="F45" s="10"/>
      <c r="G45" s="10"/>
      <c r="H45" s="10"/>
      <c r="I45" s="10"/>
    </row>
    <row r="46" spans="1:9" ht="45">
      <c r="A46" s="4" t="s">
        <v>120</v>
      </c>
      <c r="B46" s="9">
        <v>3270</v>
      </c>
      <c r="C46" s="10"/>
      <c r="D46" s="10"/>
      <c r="E46" s="10"/>
      <c r="F46" s="10"/>
      <c r="G46" s="10"/>
      <c r="H46" s="10"/>
      <c r="I46" s="10"/>
    </row>
    <row r="47" spans="1:9" ht="9.75" customHeight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9.75" customHeight="1">
      <c r="A48" s="4"/>
      <c r="B48" s="9"/>
      <c r="C48" s="10"/>
      <c r="D48" s="10"/>
      <c r="E48" s="10"/>
      <c r="F48" s="10"/>
      <c r="G48" s="10"/>
      <c r="H48" s="10"/>
      <c r="I48" s="10"/>
    </row>
    <row r="49" spans="1:9" ht="15">
      <c r="A49" s="4" t="s">
        <v>18</v>
      </c>
      <c r="B49" s="9">
        <v>3280</v>
      </c>
      <c r="C49" s="10"/>
      <c r="D49" s="10"/>
      <c r="E49" s="10"/>
      <c r="F49" s="10"/>
      <c r="G49" s="10"/>
      <c r="H49" s="10"/>
      <c r="I49" s="10"/>
    </row>
    <row r="50" spans="1:9" ht="28.5">
      <c r="A50" s="39" t="s">
        <v>113</v>
      </c>
      <c r="B50" s="40">
        <v>3295</v>
      </c>
      <c r="C50" s="24"/>
      <c r="D50" s="24"/>
      <c r="E50" s="24"/>
      <c r="F50" s="24"/>
      <c r="G50" s="24"/>
      <c r="H50" s="24"/>
      <c r="I50" s="24"/>
    </row>
    <row r="51" spans="1:9" ht="14.25">
      <c r="A51" s="8" t="s">
        <v>114</v>
      </c>
      <c r="B51" s="11">
        <v>3400</v>
      </c>
      <c r="C51" s="24">
        <v>230</v>
      </c>
      <c r="D51" s="24">
        <f>D53-D52</f>
        <v>-471</v>
      </c>
      <c r="E51" s="24">
        <f>E53-E52</f>
        <v>-3853.9999999999927</v>
      </c>
      <c r="F51" s="24"/>
      <c r="G51" s="24"/>
      <c r="H51" s="24"/>
      <c r="I51" s="24"/>
    </row>
    <row r="52" spans="1:9" ht="29.25" customHeight="1">
      <c r="A52" s="4" t="s">
        <v>115</v>
      </c>
      <c r="B52" s="9">
        <v>3405</v>
      </c>
      <c r="C52" s="10">
        <v>4319</v>
      </c>
      <c r="D52" s="10">
        <v>6818</v>
      </c>
      <c r="E52" s="10">
        <v>6347</v>
      </c>
      <c r="F52" s="10"/>
      <c r="G52" s="10"/>
      <c r="H52" s="10"/>
      <c r="I52" s="10"/>
    </row>
    <row r="53" spans="1:9" ht="28.5" customHeight="1">
      <c r="A53" s="4" t="s">
        <v>116</v>
      </c>
      <c r="B53" s="9">
        <v>3415</v>
      </c>
      <c r="C53" s="10">
        <v>4549</v>
      </c>
      <c r="D53" s="10">
        <v>6347</v>
      </c>
      <c r="E53" s="10">
        <f>E52+E8-E20-E41</f>
        <v>2493.0000000000073</v>
      </c>
      <c r="F53" s="10"/>
      <c r="G53" s="10"/>
      <c r="H53" s="10"/>
      <c r="I53" s="10"/>
    </row>
    <row r="54" spans="1:9" ht="15">
      <c r="A54" s="41"/>
      <c r="B54" s="42"/>
      <c r="C54" s="43"/>
      <c r="D54" s="44"/>
      <c r="E54" s="45"/>
      <c r="F54" s="44"/>
      <c r="G54" s="44"/>
      <c r="H54" s="44"/>
      <c r="I54" s="44"/>
    </row>
    <row r="55" spans="1:24" ht="29.25" customHeight="1">
      <c r="A55" s="109" t="s">
        <v>233</v>
      </c>
      <c r="B55" s="30"/>
      <c r="C55" s="150" t="s">
        <v>256</v>
      </c>
      <c r="D55" s="151"/>
      <c r="E55" s="151"/>
      <c r="F55" s="31"/>
      <c r="G55" s="152" t="s">
        <v>232</v>
      </c>
      <c r="H55" s="152"/>
      <c r="I55" s="152"/>
      <c r="P55" s="29"/>
      <c r="Q55" s="30"/>
      <c r="R55" s="75"/>
      <c r="S55" s="75"/>
      <c r="T55" s="75"/>
      <c r="U55" s="31"/>
      <c r="V55" s="32"/>
      <c r="W55" s="32"/>
      <c r="X55" s="32"/>
    </row>
    <row r="56" spans="1:24" ht="15">
      <c r="A56" s="33" t="s">
        <v>234</v>
      </c>
      <c r="B56" s="32"/>
      <c r="C56" s="153" t="s">
        <v>92</v>
      </c>
      <c r="D56" s="153"/>
      <c r="E56" s="153"/>
      <c r="F56" s="34"/>
      <c r="G56" s="34" t="s">
        <v>91</v>
      </c>
      <c r="I56" s="35"/>
      <c r="P56" s="33"/>
      <c r="Q56" s="32"/>
      <c r="R56" s="76"/>
      <c r="S56" s="76"/>
      <c r="T56" s="76"/>
      <c r="U56" s="34"/>
      <c r="V56" s="35"/>
      <c r="W56" s="35"/>
      <c r="X56" s="35"/>
    </row>
    <row r="57" spans="1:9" ht="14.25">
      <c r="A57" s="78"/>
      <c r="B57" s="78"/>
      <c r="C57" s="78"/>
      <c r="D57" s="78"/>
      <c r="E57" s="78"/>
      <c r="F57" s="78"/>
      <c r="G57" s="78"/>
      <c r="H57" s="78"/>
      <c r="I57" s="78"/>
    </row>
    <row r="58" spans="1:9" ht="14.25">
      <c r="A58" s="78"/>
      <c r="B58" s="78"/>
      <c r="C58" s="78"/>
      <c r="D58" s="78"/>
      <c r="E58" s="78"/>
      <c r="F58" s="78"/>
      <c r="G58" s="78"/>
      <c r="H58" s="78"/>
      <c r="I58" s="78"/>
    </row>
    <row r="59" spans="1:9" ht="14.2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4.25">
      <c r="A60" s="78"/>
      <c r="B60" s="78"/>
      <c r="C60" s="78"/>
      <c r="D60" s="78"/>
      <c r="E60" s="78"/>
      <c r="F60" s="78"/>
      <c r="G60" s="78"/>
      <c r="H60" s="78"/>
      <c r="I60" s="78"/>
    </row>
    <row r="61" spans="1:9" ht="14.25">
      <c r="A61" s="78"/>
      <c r="B61" s="78"/>
      <c r="C61" s="78"/>
      <c r="D61" s="78"/>
      <c r="E61" s="78"/>
      <c r="F61" s="78"/>
      <c r="G61" s="78"/>
      <c r="H61" s="78"/>
      <c r="I61" s="78"/>
    </row>
    <row r="62" spans="1:9" ht="14.25">
      <c r="A62" s="78"/>
      <c r="B62" s="78"/>
      <c r="C62" s="78"/>
      <c r="D62" s="78"/>
      <c r="E62" s="78"/>
      <c r="F62" s="78"/>
      <c r="G62" s="78"/>
      <c r="H62" s="78"/>
      <c r="I62" s="78"/>
    </row>
    <row r="63" spans="1:9" ht="14.25">
      <c r="A63" s="78"/>
      <c r="B63" s="78"/>
      <c r="C63" s="78"/>
      <c r="D63" s="78"/>
      <c r="E63" s="78"/>
      <c r="F63" s="78"/>
      <c r="G63" s="78"/>
      <c r="H63" s="78"/>
      <c r="I63" s="78"/>
    </row>
    <row r="64" spans="1:9" ht="14.25">
      <c r="A64" s="78"/>
      <c r="B64" s="78"/>
      <c r="C64" s="78"/>
      <c r="D64" s="78"/>
      <c r="E64" s="78"/>
      <c r="F64" s="78"/>
      <c r="G64" s="78"/>
      <c r="H64" s="78"/>
      <c r="I64" s="78"/>
    </row>
    <row r="65" spans="1:9" ht="14.25">
      <c r="A65" s="78"/>
      <c r="B65" s="78"/>
      <c r="C65" s="78"/>
      <c r="D65" s="78"/>
      <c r="E65" s="78"/>
      <c r="F65" s="78"/>
      <c r="G65" s="78"/>
      <c r="H65" s="78"/>
      <c r="I65" s="78"/>
    </row>
    <row r="66" spans="1:9" ht="14.25">
      <c r="A66" s="78"/>
      <c r="B66" s="78"/>
      <c r="C66" s="78"/>
      <c r="D66" s="78"/>
      <c r="E66" s="78"/>
      <c r="F66" s="78"/>
      <c r="G66" s="78"/>
      <c r="H66" s="78"/>
      <c r="I66" s="78"/>
    </row>
    <row r="67" spans="1:9" ht="14.25">
      <c r="A67" s="78"/>
      <c r="B67" s="78"/>
      <c r="C67" s="78"/>
      <c r="D67" s="78"/>
      <c r="E67" s="78"/>
      <c r="F67" s="78"/>
      <c r="G67" s="78"/>
      <c r="H67" s="78"/>
      <c r="I67" s="78"/>
    </row>
  </sheetData>
  <sheetProtection/>
  <mergeCells count="13">
    <mergeCell ref="C55:E55"/>
    <mergeCell ref="G55:I55"/>
    <mergeCell ref="C56:E56"/>
    <mergeCell ref="A2:I2"/>
    <mergeCell ref="E4:E5"/>
    <mergeCell ref="F4:I4"/>
    <mergeCell ref="A4:A5"/>
    <mergeCell ref="B4:B5"/>
    <mergeCell ref="C4:C5"/>
    <mergeCell ref="D4:D5"/>
    <mergeCell ref="A7:I7"/>
    <mergeCell ref="A36:I36"/>
    <mergeCell ref="G1:I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5.8515625" style="16" customWidth="1"/>
    <col min="2" max="2" width="6.421875" style="16" customWidth="1"/>
    <col min="3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46" t="s">
        <v>165</v>
      </c>
      <c r="H1" s="146"/>
      <c r="I1" s="146"/>
    </row>
    <row r="2" spans="1:9" ht="15.75">
      <c r="A2" s="131" t="s">
        <v>122</v>
      </c>
      <c r="B2" s="131"/>
      <c r="C2" s="131"/>
      <c r="D2" s="131"/>
      <c r="E2" s="131"/>
      <c r="F2" s="131"/>
      <c r="G2" s="131"/>
      <c r="H2" s="131"/>
      <c r="I2" s="131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59" t="s">
        <v>1</v>
      </c>
      <c r="B4" s="161" t="s">
        <v>2</v>
      </c>
      <c r="C4" s="149" t="s">
        <v>245</v>
      </c>
      <c r="D4" s="149" t="s">
        <v>246</v>
      </c>
      <c r="E4" s="149" t="s">
        <v>247</v>
      </c>
      <c r="F4" s="156" t="s">
        <v>3</v>
      </c>
      <c r="G4" s="157"/>
      <c r="H4" s="157"/>
      <c r="I4" s="158"/>
    </row>
    <row r="5" spans="1:9" ht="15">
      <c r="A5" s="160"/>
      <c r="B5" s="162"/>
      <c r="C5" s="149"/>
      <c r="D5" s="149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123</v>
      </c>
      <c r="B7" s="47">
        <v>4000</v>
      </c>
      <c r="C7" s="24">
        <f>C8+C9+C10</f>
        <v>844</v>
      </c>
      <c r="D7" s="24">
        <f aca="true" t="shared" si="0" ref="D7:I7">D8+D9+D10+D13</f>
        <v>493</v>
      </c>
      <c r="E7" s="24">
        <f t="shared" si="0"/>
        <v>654</v>
      </c>
      <c r="F7" s="24">
        <f t="shared" si="0"/>
        <v>173.5</v>
      </c>
      <c r="G7" s="24">
        <f t="shared" si="0"/>
        <v>163.5</v>
      </c>
      <c r="H7" s="24">
        <f t="shared" si="0"/>
        <v>163.5</v>
      </c>
      <c r="I7" s="24">
        <f t="shared" si="0"/>
        <v>153.5</v>
      </c>
    </row>
    <row r="8" spans="1:9" ht="15">
      <c r="A8" s="4" t="s">
        <v>124</v>
      </c>
      <c r="B8" s="48" t="s">
        <v>125</v>
      </c>
      <c r="C8" s="10"/>
      <c r="D8" s="10"/>
      <c r="E8" s="10"/>
      <c r="F8" s="10"/>
      <c r="G8" s="10"/>
      <c r="H8" s="10"/>
      <c r="I8" s="10"/>
    </row>
    <row r="9" spans="1:9" ht="30">
      <c r="A9" s="4" t="s">
        <v>126</v>
      </c>
      <c r="B9" s="47">
        <v>4020</v>
      </c>
      <c r="C9" s="10">
        <v>684</v>
      </c>
      <c r="D9" s="10">
        <v>340</v>
      </c>
      <c r="E9" s="10">
        <f>F9+G9+H9+I9</f>
        <v>574</v>
      </c>
      <c r="F9" s="10">
        <f>'ІІІ Рух грошових коштів'!F42</f>
        <v>153.5</v>
      </c>
      <c r="G9" s="10">
        <f>'ІІІ Рух грошових коштів'!G42</f>
        <v>143.5</v>
      </c>
      <c r="H9" s="10">
        <f>'ІІІ Рух грошових коштів'!H42</f>
        <v>143.5</v>
      </c>
      <c r="I9" s="10">
        <f>'ІІІ Рух грошових коштів'!I42</f>
        <v>133.5</v>
      </c>
    </row>
    <row r="10" spans="1:9" ht="45">
      <c r="A10" s="4" t="s">
        <v>127</v>
      </c>
      <c r="B10" s="48">
        <v>4030</v>
      </c>
      <c r="C10" s="10">
        <v>160</v>
      </c>
      <c r="D10" s="10">
        <v>153</v>
      </c>
      <c r="E10" s="10">
        <f>F10+G10+H10+I10</f>
        <v>80</v>
      </c>
      <c r="F10" s="10">
        <f>'ІІІ Рух грошових коштів'!F43</f>
        <v>20</v>
      </c>
      <c r="G10" s="10">
        <f>'ІІІ Рух грошових коштів'!G43</f>
        <v>20</v>
      </c>
      <c r="H10" s="10">
        <f>'ІІІ Рух грошових коштів'!H43</f>
        <v>20</v>
      </c>
      <c r="I10" s="10">
        <f>'ІІІ Рух грошових коштів'!I43</f>
        <v>20</v>
      </c>
    </row>
    <row r="11" spans="1:9" ht="30">
      <c r="A11" s="4" t="s">
        <v>128</v>
      </c>
      <c r="B11" s="47">
        <v>4040</v>
      </c>
      <c r="C11" s="10"/>
      <c r="D11" s="10"/>
      <c r="E11" s="10">
        <f>F11+G11+H11+I11</f>
        <v>0</v>
      </c>
      <c r="F11" s="10"/>
      <c r="G11" s="10"/>
      <c r="H11" s="10"/>
      <c r="I11" s="10"/>
    </row>
    <row r="12" spans="1:9" ht="60">
      <c r="A12" s="4" t="s">
        <v>129</v>
      </c>
      <c r="B12" s="48">
        <v>4050</v>
      </c>
      <c r="C12" s="10"/>
      <c r="D12" s="10"/>
      <c r="E12" s="10">
        <f>F12+G12+H12+I12</f>
        <v>0</v>
      </c>
      <c r="F12" s="10"/>
      <c r="G12" s="10"/>
      <c r="H12" s="10"/>
      <c r="I12" s="10"/>
    </row>
    <row r="13" spans="1:9" ht="15">
      <c r="A13" s="4" t="s">
        <v>130</v>
      </c>
      <c r="B13" s="49">
        <v>4060</v>
      </c>
      <c r="C13" s="10"/>
      <c r="D13" s="10"/>
      <c r="E13" s="10">
        <f>F13+G13+H13+I13</f>
        <v>0</v>
      </c>
      <c r="F13" s="10"/>
      <c r="G13" s="10"/>
      <c r="H13" s="10"/>
      <c r="I13" s="10"/>
    </row>
    <row r="17" spans="1:9" ht="29.25" customHeight="1">
      <c r="A17" s="109" t="s">
        <v>233</v>
      </c>
      <c r="B17" s="30"/>
      <c r="C17" s="150" t="s">
        <v>90</v>
      </c>
      <c r="D17" s="151"/>
      <c r="E17" s="151"/>
      <c r="F17" s="31"/>
      <c r="G17" s="152" t="s">
        <v>232</v>
      </c>
      <c r="H17" s="152"/>
      <c r="I17" s="152"/>
    </row>
    <row r="18" spans="1:9" ht="15">
      <c r="A18" s="33" t="s">
        <v>234</v>
      </c>
      <c r="B18" s="32"/>
      <c r="C18" s="153" t="s">
        <v>92</v>
      </c>
      <c r="D18" s="153"/>
      <c r="E18" s="153"/>
      <c r="F18" s="34"/>
      <c r="G18" s="34" t="s">
        <v>91</v>
      </c>
      <c r="I18" s="35"/>
    </row>
  </sheetData>
  <sheetProtection/>
  <mergeCells count="11">
    <mergeCell ref="C18:E18"/>
    <mergeCell ref="F4:I4"/>
    <mergeCell ref="A2:I2"/>
    <mergeCell ref="A4:A5"/>
    <mergeCell ref="B4:B5"/>
    <mergeCell ref="C4:C5"/>
    <mergeCell ref="D4:D5"/>
    <mergeCell ref="E4:E5"/>
    <mergeCell ref="G1:I1"/>
    <mergeCell ref="C17:E17"/>
    <mergeCell ref="G17:I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92" customWidth="1"/>
    <col min="3" max="5" width="13.421875" style="0" customWidth="1"/>
  </cols>
  <sheetData>
    <row r="1" spans="1:5" ht="15.75">
      <c r="A1" s="77"/>
      <c r="B1" s="77"/>
      <c r="C1" s="77"/>
      <c r="E1" s="74" t="s">
        <v>166</v>
      </c>
    </row>
    <row r="2" spans="1:5" ht="15.75">
      <c r="A2" s="131" t="s">
        <v>168</v>
      </c>
      <c r="B2" s="131"/>
      <c r="C2" s="131"/>
      <c r="D2" s="131"/>
      <c r="E2" s="131"/>
    </row>
    <row r="3" spans="1:5" ht="15.75">
      <c r="A3" s="51"/>
      <c r="B3" s="91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149" t="s">
        <v>245</v>
      </c>
      <c r="D4" s="149" t="s">
        <v>246</v>
      </c>
      <c r="E4" s="149" t="s">
        <v>247</v>
      </c>
    </row>
    <row r="5" spans="1:5" ht="12.75" customHeight="1">
      <c r="A5" s="52">
        <v>1</v>
      </c>
      <c r="B5" s="53">
        <v>2</v>
      </c>
      <c r="C5" s="149"/>
      <c r="D5" s="149"/>
      <c r="E5" s="149"/>
    </row>
    <row r="6" spans="1:5" ht="75" customHeight="1">
      <c r="A6" s="82" t="s">
        <v>169</v>
      </c>
      <c r="B6" s="83">
        <v>5010</v>
      </c>
      <c r="C6" s="112">
        <f>C7+C8+C9</f>
        <v>83</v>
      </c>
      <c r="D6" s="112">
        <f>D7+D8+D9</f>
        <v>92.75</v>
      </c>
      <c r="E6" s="112">
        <f>E7+E8+E9</f>
        <v>92.75</v>
      </c>
    </row>
    <row r="7" spans="1:5" ht="15" customHeight="1">
      <c r="A7" s="83" t="s">
        <v>131</v>
      </c>
      <c r="B7" s="83">
        <v>5011</v>
      </c>
      <c r="C7" s="111">
        <v>1</v>
      </c>
      <c r="D7" s="56">
        <v>1</v>
      </c>
      <c r="E7" s="111">
        <v>1</v>
      </c>
    </row>
    <row r="8" spans="1:5" ht="30" customHeight="1">
      <c r="A8" s="83" t="s">
        <v>132</v>
      </c>
      <c r="B8" s="83">
        <v>5012</v>
      </c>
      <c r="C8" s="111">
        <v>7</v>
      </c>
      <c r="D8" s="56">
        <v>10.5</v>
      </c>
      <c r="E8" s="111">
        <v>10.5</v>
      </c>
    </row>
    <row r="9" spans="1:5" ht="15" customHeight="1">
      <c r="A9" s="83" t="s">
        <v>133</v>
      </c>
      <c r="B9" s="83">
        <v>5013</v>
      </c>
      <c r="C9" s="111">
        <v>75</v>
      </c>
      <c r="D9" s="125">
        <v>81.25</v>
      </c>
      <c r="E9" s="111">
        <v>81.25</v>
      </c>
    </row>
    <row r="10" spans="1:5" ht="29.25" customHeight="1">
      <c r="A10" s="82" t="s">
        <v>134</v>
      </c>
      <c r="B10" s="83">
        <v>5020</v>
      </c>
      <c r="C10" s="79">
        <f>C11+C12+C13</f>
        <v>17489.699999999997</v>
      </c>
      <c r="D10" s="79">
        <f>D11+D12+D13</f>
        <v>17425.5</v>
      </c>
      <c r="E10" s="79">
        <f>E11+E12+E13</f>
        <v>17529</v>
      </c>
    </row>
    <row r="11" spans="1:5" ht="15" customHeight="1">
      <c r="A11" s="83" t="s">
        <v>131</v>
      </c>
      <c r="B11" s="83">
        <v>5021</v>
      </c>
      <c r="C11" s="54">
        <v>320.6</v>
      </c>
      <c r="D11" s="55">
        <v>688.5</v>
      </c>
      <c r="E11" s="54">
        <v>598.5</v>
      </c>
    </row>
    <row r="12" spans="1:5" ht="30" customHeight="1">
      <c r="A12" s="83" t="s">
        <v>132</v>
      </c>
      <c r="B12" s="83">
        <v>5022</v>
      </c>
      <c r="C12" s="54">
        <v>1351.9</v>
      </c>
      <c r="D12" s="55">
        <v>4249</v>
      </c>
      <c r="E12" s="54">
        <v>4179.4</v>
      </c>
    </row>
    <row r="13" spans="1:5" ht="15" customHeight="1">
      <c r="A13" s="83" t="s">
        <v>133</v>
      </c>
      <c r="B13" s="83">
        <v>5023</v>
      </c>
      <c r="C13" s="54">
        <v>15817.199999999999</v>
      </c>
      <c r="D13" s="55">
        <v>12488</v>
      </c>
      <c r="E13" s="54">
        <v>12751.1</v>
      </c>
    </row>
    <row r="14" spans="1:5" ht="45" customHeight="1">
      <c r="A14" s="82" t="s">
        <v>164</v>
      </c>
      <c r="B14" s="83">
        <v>5030</v>
      </c>
      <c r="C14" s="79">
        <f aca="true" t="shared" si="0" ref="C14:E17">C10/C6/12*1000</f>
        <v>17559.93975903614</v>
      </c>
      <c r="D14" s="79">
        <f t="shared" si="0"/>
        <v>15656.33423180593</v>
      </c>
      <c r="E14" s="79">
        <f t="shared" si="0"/>
        <v>15749.32614555256</v>
      </c>
    </row>
    <row r="15" spans="1:5" ht="15" customHeight="1">
      <c r="A15" s="83" t="s">
        <v>131</v>
      </c>
      <c r="B15" s="83">
        <v>5031</v>
      </c>
      <c r="C15" s="54">
        <f t="shared" si="0"/>
        <v>26716.666666666668</v>
      </c>
      <c r="D15" s="54">
        <f t="shared" si="0"/>
        <v>57375</v>
      </c>
      <c r="E15" s="54">
        <f t="shared" si="0"/>
        <v>49875</v>
      </c>
    </row>
    <row r="16" spans="1:5" ht="30" customHeight="1">
      <c r="A16" s="83" t="s">
        <v>132</v>
      </c>
      <c r="B16" s="83">
        <v>5032</v>
      </c>
      <c r="C16" s="54">
        <f t="shared" si="0"/>
        <v>16094.047619047618</v>
      </c>
      <c r="D16" s="54">
        <f t="shared" si="0"/>
        <v>33722.22222222222</v>
      </c>
      <c r="E16" s="54">
        <f>E12/E8/12*1000</f>
        <v>33169.841269841265</v>
      </c>
    </row>
    <row r="17" spans="1:5" ht="15" customHeight="1">
      <c r="A17" s="83" t="s">
        <v>133</v>
      </c>
      <c r="B17" s="83">
        <v>5033</v>
      </c>
      <c r="C17" s="54">
        <f t="shared" si="0"/>
        <v>17574.666666666664</v>
      </c>
      <c r="D17" s="54">
        <f t="shared" si="0"/>
        <v>12808.205128205129</v>
      </c>
      <c r="E17" s="54">
        <f t="shared" si="0"/>
        <v>13078.051282051281</v>
      </c>
    </row>
    <row r="18" spans="1:5" ht="30" customHeight="1">
      <c r="A18" s="82" t="s">
        <v>135</v>
      </c>
      <c r="B18" s="83">
        <v>5040</v>
      </c>
      <c r="C18" s="79">
        <f>C19+C20+C21</f>
        <v>21251.199999999997</v>
      </c>
      <c r="D18" s="79">
        <f>D19+D20+D21</f>
        <v>21256.97</v>
      </c>
      <c r="E18" s="79">
        <f>E19+E20+E21</f>
        <v>21363.8</v>
      </c>
    </row>
    <row r="19" spans="1:5" ht="15" customHeight="1">
      <c r="A19" s="83" t="s">
        <v>131</v>
      </c>
      <c r="B19" s="83">
        <v>5041</v>
      </c>
      <c r="C19" s="54">
        <v>391.1</v>
      </c>
      <c r="D19" s="55">
        <v>839.97</v>
      </c>
      <c r="E19" s="54">
        <v>730.2</v>
      </c>
    </row>
    <row r="20" spans="1:5" ht="30" customHeight="1">
      <c r="A20" s="83" t="s">
        <v>132</v>
      </c>
      <c r="B20" s="83">
        <v>5042</v>
      </c>
      <c r="C20" s="54">
        <v>1647</v>
      </c>
      <c r="D20" s="55">
        <v>5179</v>
      </c>
      <c r="E20" s="54">
        <v>5077</v>
      </c>
    </row>
    <row r="21" spans="1:5" ht="15" customHeight="1">
      <c r="A21" s="83" t="s">
        <v>133</v>
      </c>
      <c r="B21" s="83">
        <v>5043</v>
      </c>
      <c r="C21" s="54">
        <v>19213.1</v>
      </c>
      <c r="D21" s="55">
        <v>15238</v>
      </c>
      <c r="E21" s="54">
        <v>15556.6</v>
      </c>
    </row>
    <row r="22" spans="1:5" ht="45" customHeight="1">
      <c r="A22" s="82" t="s">
        <v>136</v>
      </c>
      <c r="B22" s="83">
        <v>5050</v>
      </c>
      <c r="C22" s="79">
        <f aca="true" t="shared" si="1" ref="C22:E25">C18/C6/12*1000</f>
        <v>21336.546184738952</v>
      </c>
      <c r="D22" s="79">
        <f t="shared" si="1"/>
        <v>19098.805031446544</v>
      </c>
      <c r="E22" s="79">
        <f t="shared" si="1"/>
        <v>19194.788858939803</v>
      </c>
    </row>
    <row r="23" spans="1:5" ht="15" customHeight="1">
      <c r="A23" s="83" t="s">
        <v>131</v>
      </c>
      <c r="B23" s="83">
        <v>5051</v>
      </c>
      <c r="C23" s="54">
        <f t="shared" si="1"/>
        <v>32591.666666666668</v>
      </c>
      <c r="D23" s="54">
        <f t="shared" si="1"/>
        <v>69997.5</v>
      </c>
      <c r="E23" s="54">
        <f t="shared" si="1"/>
        <v>60850</v>
      </c>
    </row>
    <row r="24" spans="1:5" ht="30" customHeight="1">
      <c r="A24" s="83" t="s">
        <v>132</v>
      </c>
      <c r="B24" s="83">
        <v>5052</v>
      </c>
      <c r="C24" s="54">
        <f t="shared" si="1"/>
        <v>19607.14285714286</v>
      </c>
      <c r="D24" s="54">
        <f t="shared" si="1"/>
        <v>41103.1746031746</v>
      </c>
      <c r="E24" s="54">
        <f t="shared" si="1"/>
        <v>40293.65079365079</v>
      </c>
    </row>
    <row r="25" spans="1:5" ht="15" customHeight="1">
      <c r="A25" s="83" t="s">
        <v>133</v>
      </c>
      <c r="B25" s="83">
        <v>5053</v>
      </c>
      <c r="C25" s="54">
        <f t="shared" si="1"/>
        <v>21347.88888888889</v>
      </c>
      <c r="D25" s="54">
        <f t="shared" si="1"/>
        <v>15628.71794871795</v>
      </c>
      <c r="E25" s="54">
        <f t="shared" si="1"/>
        <v>15955.48717948718</v>
      </c>
    </row>
    <row r="30" spans="1:8" ht="15" customHeight="1">
      <c r="A30" s="109" t="s">
        <v>233</v>
      </c>
      <c r="B30" s="30"/>
      <c r="C30" s="110" t="s">
        <v>90</v>
      </c>
      <c r="D30" s="32" t="s">
        <v>232</v>
      </c>
      <c r="E30" s="32"/>
      <c r="H30" s="32"/>
    </row>
    <row r="31" spans="1:8" ht="15">
      <c r="A31" s="33" t="s">
        <v>167</v>
      </c>
      <c r="B31" s="32"/>
      <c r="C31" s="32" t="s">
        <v>235</v>
      </c>
      <c r="D31" s="34" t="s">
        <v>91</v>
      </c>
      <c r="E31" s="16"/>
      <c r="H31" s="35"/>
    </row>
  </sheetData>
  <sheetProtection/>
  <mergeCells count="4">
    <mergeCell ref="A2:E2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A7" sqref="A7:I7"/>
    </sheetView>
  </sheetViews>
  <sheetFormatPr defaultColWidth="9.140625" defaultRowHeight="12.75"/>
  <cols>
    <col min="1" max="1" width="27.140625" style="0" customWidth="1"/>
    <col min="2" max="2" width="6.7109375" style="0" customWidth="1"/>
    <col min="3" max="3" width="7.28125" style="0" customWidth="1"/>
    <col min="4" max="4" width="9.7109375" style="0" customWidth="1"/>
    <col min="6" max="8" width="6.28125" style="0" customWidth="1"/>
    <col min="9" max="9" width="7.140625" style="0" customWidth="1"/>
  </cols>
  <sheetData>
    <row r="1" spans="1:9" s="2" customFormat="1" ht="15.75">
      <c r="A1" s="99"/>
      <c r="B1" s="100"/>
      <c r="C1" s="100"/>
      <c r="D1" s="100"/>
      <c r="E1" s="100"/>
      <c r="F1" s="100"/>
      <c r="G1" s="100"/>
      <c r="H1" s="170" t="s">
        <v>185</v>
      </c>
      <c r="I1" s="170"/>
    </row>
    <row r="2" spans="1:9" s="2" customFormat="1" ht="36" customHeight="1">
      <c r="A2" s="172" t="s">
        <v>186</v>
      </c>
      <c r="B2" s="172"/>
      <c r="C2" s="172"/>
      <c r="D2" s="172"/>
      <c r="E2" s="172"/>
      <c r="F2" s="172"/>
      <c r="G2" s="172"/>
      <c r="H2" s="172"/>
      <c r="I2" s="172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148" t="s">
        <v>1</v>
      </c>
      <c r="B4" s="149" t="s">
        <v>2</v>
      </c>
      <c r="C4" s="149" t="s">
        <v>210</v>
      </c>
      <c r="D4" s="149" t="s">
        <v>211</v>
      </c>
      <c r="E4" s="149" t="s">
        <v>212</v>
      </c>
      <c r="F4" s="149" t="s">
        <v>3</v>
      </c>
      <c r="G4" s="149"/>
      <c r="H4" s="149"/>
      <c r="I4" s="149"/>
    </row>
    <row r="5" spans="1:9" s="2" customFormat="1" ht="61.5" customHeight="1">
      <c r="A5" s="148"/>
      <c r="B5" s="149"/>
      <c r="C5" s="149"/>
      <c r="D5" s="149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64" t="s">
        <v>181</v>
      </c>
      <c r="B7" s="165"/>
      <c r="C7" s="165"/>
      <c r="D7" s="165"/>
      <c r="E7" s="165"/>
      <c r="F7" s="165"/>
      <c r="G7" s="165"/>
      <c r="H7" s="165"/>
      <c r="I7" s="166"/>
    </row>
    <row r="8" spans="1:9" ht="30">
      <c r="A8" s="93" t="s">
        <v>182</v>
      </c>
      <c r="B8" s="94">
        <v>6000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</row>
    <row r="9" spans="1:9" ht="14.25">
      <c r="A9" s="167" t="s">
        <v>183</v>
      </c>
      <c r="B9" s="168"/>
      <c r="C9" s="168"/>
      <c r="D9" s="168"/>
      <c r="E9" s="168"/>
      <c r="F9" s="168"/>
      <c r="G9" s="168"/>
      <c r="H9" s="168"/>
      <c r="I9" s="169"/>
    </row>
    <row r="10" spans="1:9" ht="45">
      <c r="A10" s="93" t="s">
        <v>188</v>
      </c>
      <c r="B10" s="94">
        <v>6010</v>
      </c>
      <c r="C10" s="96"/>
      <c r="D10" s="96"/>
      <c r="E10" s="97"/>
      <c r="F10" s="96"/>
      <c r="G10" s="96"/>
      <c r="H10" s="96"/>
      <c r="I10" s="96"/>
    </row>
    <row r="11" spans="1:9" ht="45">
      <c r="A11" s="93" t="s">
        <v>184</v>
      </c>
      <c r="B11" s="98">
        <v>6020</v>
      </c>
      <c r="C11" s="96"/>
      <c r="D11" s="96"/>
      <c r="E11" s="97"/>
      <c r="F11" s="96"/>
      <c r="G11" s="96"/>
      <c r="H11" s="96"/>
      <c r="I11" s="96"/>
    </row>
    <row r="12" spans="1:9" ht="15">
      <c r="A12" s="101" t="s">
        <v>187</v>
      </c>
      <c r="B12" s="101"/>
      <c r="C12" s="101"/>
      <c r="D12" s="101"/>
      <c r="E12" s="101"/>
      <c r="F12" s="101"/>
      <c r="G12" s="101"/>
      <c r="H12" s="102"/>
      <c r="I12" s="102"/>
    </row>
    <row r="13" spans="1:9" ht="1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5">
      <c r="A14" s="103"/>
      <c r="B14" s="103"/>
      <c r="C14" s="103"/>
      <c r="D14" s="103"/>
      <c r="E14" s="103"/>
      <c r="F14" s="103"/>
      <c r="G14" s="103"/>
      <c r="H14" s="104"/>
      <c r="I14" s="104"/>
    </row>
    <row r="15" spans="1:9" ht="15" customHeight="1">
      <c r="A15" s="109" t="s">
        <v>233</v>
      </c>
      <c r="C15" s="150" t="s">
        <v>90</v>
      </c>
      <c r="D15" s="151"/>
      <c r="E15" s="151"/>
      <c r="G15" s="152" t="s">
        <v>232</v>
      </c>
      <c r="H15" s="152"/>
      <c r="I15" s="152"/>
    </row>
    <row r="16" spans="1:9" ht="15">
      <c r="A16" s="33" t="s">
        <v>236</v>
      </c>
      <c r="C16" s="153" t="s">
        <v>92</v>
      </c>
      <c r="D16" s="153"/>
      <c r="E16" s="153"/>
      <c r="G16" s="34" t="s">
        <v>91</v>
      </c>
      <c r="H16" s="16"/>
      <c r="I16" s="35"/>
    </row>
    <row r="17" spans="1:9" ht="15">
      <c r="A17" s="29"/>
      <c r="B17" s="30"/>
      <c r="C17" s="171"/>
      <c r="D17" s="171"/>
      <c r="E17" s="171"/>
      <c r="F17" s="32"/>
      <c r="G17" s="32"/>
      <c r="H17" s="32"/>
      <c r="I17" s="32"/>
    </row>
    <row r="18" spans="1:9" ht="15">
      <c r="A18" s="33"/>
      <c r="B18" s="32"/>
      <c r="C18" s="163"/>
      <c r="D18" s="163"/>
      <c r="E18" s="163"/>
      <c r="F18" s="34"/>
      <c r="G18" s="16"/>
      <c r="H18" s="34"/>
      <c r="I18" s="16"/>
    </row>
    <row r="19" spans="1:5" ht="15">
      <c r="A19" s="33"/>
      <c r="B19" s="33"/>
      <c r="C19" s="76"/>
      <c r="D19" s="35"/>
      <c r="E19" s="35"/>
    </row>
  </sheetData>
  <sheetProtection/>
  <mergeCells count="15">
    <mergeCell ref="C16:E16"/>
    <mergeCell ref="G15:I15"/>
    <mergeCell ref="D4:D5"/>
    <mergeCell ref="E4:E5"/>
    <mergeCell ref="F4:I4"/>
    <mergeCell ref="C18:E18"/>
    <mergeCell ref="A7:I7"/>
    <mergeCell ref="A9:I9"/>
    <mergeCell ref="H1:I1"/>
    <mergeCell ref="C17:E17"/>
    <mergeCell ref="A2:I2"/>
    <mergeCell ref="A4:A5"/>
    <mergeCell ref="B4:B5"/>
    <mergeCell ref="C4:C5"/>
    <mergeCell ref="C15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2023-10-24T07:43:53Z</cp:lastPrinted>
  <dcterms:created xsi:type="dcterms:W3CDTF">1996-10-08T23:32:33Z</dcterms:created>
  <dcterms:modified xsi:type="dcterms:W3CDTF">2023-10-24T07:45:49Z</dcterms:modified>
  <cp:category/>
  <cp:version/>
  <cp:contentType/>
  <cp:contentStatus/>
</cp:coreProperties>
</file>